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activeTab="1"/>
  </bookViews>
  <sheets>
    <sheet name="OPĆI" sheetId="11" r:id="rId1"/>
    <sheet name="PRIHODI" sheetId="1" r:id="rId2"/>
    <sheet name="RASHODI" sheetId="2" r:id="rId3"/>
    <sheet name="ŽUP" sheetId="6" r:id="rId4"/>
    <sheet name="GRAD" sheetId="7" r:id="rId5"/>
    <sheet name="škola" sheetId="10" r:id="rId6"/>
    <sheet name="List1" sheetId="12" r:id="rId7"/>
  </sheets>
  <definedNames>
    <definedName name="_xlnm.Print_Area" localSheetId="2">RASHODI!$A$1:$F$183</definedName>
  </definedNames>
  <calcPr calcId="125725"/>
</workbook>
</file>

<file path=xl/calcChain.xml><?xml version="1.0" encoding="utf-8"?>
<calcChain xmlns="http://schemas.openxmlformats.org/spreadsheetml/2006/main">
  <c r="D113" i="2"/>
  <c r="D112" s="1"/>
  <c r="D114"/>
  <c r="E31" i="1"/>
  <c r="D31"/>
  <c r="E19"/>
  <c r="D19"/>
  <c r="E14"/>
  <c r="D14"/>
  <c r="C39"/>
  <c r="B81" i="10"/>
  <c r="B69"/>
  <c r="B71" s="1"/>
  <c r="B63"/>
  <c r="B67" s="1"/>
  <c r="B56"/>
  <c r="B57" s="1"/>
  <c r="B46"/>
  <c r="B44"/>
  <c r="B41"/>
  <c r="B40"/>
  <c r="B34"/>
  <c r="B33"/>
  <c r="B29"/>
  <c r="B26"/>
  <c r="B24"/>
  <c r="B22"/>
  <c r="B19"/>
  <c r="B16"/>
  <c r="B15"/>
  <c r="B13"/>
  <c r="B11"/>
  <c r="B8"/>
  <c r="B7"/>
  <c r="B6"/>
  <c r="B5"/>
  <c r="B3"/>
  <c r="B1"/>
  <c r="D163" i="2"/>
  <c r="D162"/>
  <c r="D161"/>
  <c r="D93"/>
  <c r="D91" s="1"/>
  <c r="D90" s="1"/>
  <c r="E90" s="1"/>
  <c r="F90" s="1"/>
  <c r="D85"/>
  <c r="D84"/>
  <c r="D66"/>
  <c r="D68"/>
  <c r="O27" i="7"/>
  <c r="D174" i="2"/>
  <c r="D173" s="1"/>
  <c r="E173" s="1"/>
  <c r="F173" s="1"/>
  <c r="D170"/>
  <c r="E170" s="1"/>
  <c r="F170" s="1"/>
  <c r="D164"/>
  <c r="E164" s="1"/>
  <c r="F164" s="1"/>
  <c r="D153"/>
  <c r="D152" s="1"/>
  <c r="E152" s="1"/>
  <c r="F152" s="1"/>
  <c r="D146"/>
  <c r="E146" s="1"/>
  <c r="F146" s="1"/>
  <c r="D137"/>
  <c r="E137" s="1"/>
  <c r="F137" s="1"/>
  <c r="D128"/>
  <c r="D127" s="1"/>
  <c r="E127" s="1"/>
  <c r="F127" s="1"/>
  <c r="D121"/>
  <c r="D120" s="1"/>
  <c r="E120" s="1"/>
  <c r="F120" s="1"/>
  <c r="D99"/>
  <c r="D98" s="1"/>
  <c r="E98" s="1"/>
  <c r="F98" s="1"/>
  <c r="D106"/>
  <c r="D105" s="1"/>
  <c r="E105" s="1"/>
  <c r="F105" s="1"/>
  <c r="D76"/>
  <c r="D75" s="1"/>
  <c r="E75" s="1"/>
  <c r="F75" s="1"/>
  <c r="D69"/>
  <c r="E69" s="1"/>
  <c r="F69" s="1"/>
  <c r="D56"/>
  <c r="D55" s="1"/>
  <c r="E55" s="1"/>
  <c r="F55" s="1"/>
  <c r="D48"/>
  <c r="D47" s="1"/>
  <c r="E47" s="1"/>
  <c r="F47" s="1"/>
  <c r="D41"/>
  <c r="E41" s="1"/>
  <c r="F41" s="1"/>
  <c r="D39"/>
  <c r="E39" s="1"/>
  <c r="F39" s="1"/>
  <c r="D32"/>
  <c r="E32" s="1"/>
  <c r="F32" s="1"/>
  <c r="D27"/>
  <c r="E27" s="1"/>
  <c r="F27" s="1"/>
  <c r="D20"/>
  <c r="E20" s="1"/>
  <c r="F20" s="1"/>
  <c r="D16"/>
  <c r="E16" s="1"/>
  <c r="F16" s="1"/>
  <c r="C31" i="1"/>
  <c r="C20"/>
  <c r="C19" s="1"/>
  <c r="C14"/>
  <c r="H29" i="6"/>
  <c r="H32"/>
  <c r="H37"/>
  <c r="H33"/>
  <c r="H34"/>
  <c r="H35"/>
  <c r="H36"/>
  <c r="N27" i="7"/>
  <c r="G29" i="6"/>
  <c r="G33"/>
  <c r="E33"/>
  <c r="G36"/>
  <c r="E36"/>
  <c r="G35"/>
  <c r="E35"/>
  <c r="G34"/>
  <c r="E34"/>
  <c r="G32"/>
  <c r="B78" i="10"/>
  <c r="B53"/>
  <c r="B36"/>
  <c r="B20"/>
  <c r="B9"/>
  <c r="Q27" i="7"/>
  <c r="L27"/>
  <c r="M27"/>
  <c r="P27"/>
  <c r="I9" i="6"/>
  <c r="I41"/>
  <c r="I11"/>
  <c r="F12"/>
  <c r="I12"/>
  <c r="F13"/>
  <c r="I13"/>
  <c r="F14"/>
  <c r="I14"/>
  <c r="F15"/>
  <c r="I15"/>
  <c r="F16"/>
  <c r="I16"/>
  <c r="F17"/>
  <c r="I17"/>
  <c r="F18"/>
  <c r="I18"/>
  <c r="I40"/>
  <c r="F19"/>
  <c r="I19"/>
  <c r="F20"/>
  <c r="I20"/>
  <c r="F21"/>
  <c r="I21"/>
  <c r="F45"/>
  <c r="I45"/>
  <c r="F22"/>
  <c r="I22"/>
  <c r="F23"/>
  <c r="F35"/>
  <c r="F24"/>
  <c r="I24"/>
  <c r="F25"/>
  <c r="F36"/>
  <c r="F26"/>
  <c r="I26"/>
  <c r="F10"/>
  <c r="I10"/>
  <c r="I44"/>
  <c r="F8"/>
  <c r="F32"/>
  <c r="K27" i="7"/>
  <c r="E32" i="6"/>
  <c r="J27" i="7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E29" i="6"/>
  <c r="I25"/>
  <c r="I36"/>
  <c r="I23"/>
  <c r="I35"/>
  <c r="F34"/>
  <c r="G37"/>
  <c r="F29"/>
  <c r="I19" i="11"/>
  <c r="I18" s="1"/>
  <c r="I17" s="1"/>
  <c r="H19"/>
  <c r="H18" s="1"/>
  <c r="H17" s="1"/>
  <c r="I15"/>
  <c r="I14" s="1"/>
  <c r="H15"/>
  <c r="H14" s="1"/>
  <c r="F33" i="6"/>
  <c r="I33"/>
  <c r="E37"/>
  <c r="F37"/>
  <c r="I34"/>
  <c r="I8"/>
  <c r="I29"/>
  <c r="I32"/>
  <c r="I37"/>
  <c r="E91" i="2" l="1"/>
  <c r="F91" s="1"/>
  <c r="E99"/>
  <c r="F99" s="1"/>
  <c r="E106"/>
  <c r="F106" s="1"/>
  <c r="E121"/>
  <c r="F121" s="1"/>
  <c r="E128"/>
  <c r="F128" s="1"/>
  <c r="E153"/>
  <c r="F153" s="1"/>
  <c r="E174"/>
  <c r="F174" s="1"/>
  <c r="E48"/>
  <c r="F48" s="1"/>
  <c r="E56"/>
  <c r="F56" s="1"/>
  <c r="E76"/>
  <c r="F76" s="1"/>
  <c r="D65"/>
  <c r="D83"/>
  <c r="D26"/>
  <c r="E26" s="1"/>
  <c r="F26" s="1"/>
  <c r="D160"/>
  <c r="D38"/>
  <c r="E38" s="1"/>
  <c r="F38" s="1"/>
  <c r="F19" i="11"/>
  <c r="D15" i="2"/>
  <c r="H20" i="11"/>
  <c r="I20"/>
  <c r="G19"/>
  <c r="D140" i="2"/>
  <c r="D136" l="1"/>
  <c r="E136" s="1"/>
  <c r="F136" s="1"/>
  <c r="E140"/>
  <c r="F140" s="1"/>
  <c r="E15"/>
  <c r="D159"/>
  <c r="E159" s="1"/>
  <c r="F159" s="1"/>
  <c r="E160"/>
  <c r="F160" s="1"/>
  <c r="D64"/>
  <c r="E64" s="1"/>
  <c r="F64" s="1"/>
  <c r="E65"/>
  <c r="F65" s="1"/>
  <c r="D82"/>
  <c r="E82" s="1"/>
  <c r="F82" s="1"/>
  <c r="E83"/>
  <c r="F83" s="1"/>
  <c r="C38" i="1"/>
  <c r="C37" s="1"/>
  <c r="G18" i="11"/>
  <c r="G17" s="1"/>
  <c r="D179" i="2" l="1"/>
  <c r="F15"/>
  <c r="F179" s="1"/>
  <c r="E179"/>
  <c r="C36" i="1"/>
  <c r="G15" i="11"/>
  <c r="G14" s="1"/>
  <c r="G20" s="1"/>
  <c r="C12" i="1" l="1"/>
  <c r="C49" s="1"/>
  <c r="C52" s="1"/>
  <c r="D188" i="2" s="1"/>
  <c r="D36" i="1"/>
  <c r="F18" i="11"/>
  <c r="F17" s="1"/>
  <c r="E36" i="1" l="1"/>
  <c r="E12" s="1"/>
  <c r="E49" s="1"/>
  <c r="E52" s="1"/>
  <c r="D12"/>
  <c r="D49" s="1"/>
  <c r="D52" s="1"/>
  <c r="F15" i="11"/>
  <c r="F14" s="1"/>
  <c r="F20" s="1"/>
</calcChain>
</file>

<file path=xl/comments1.xml><?xml version="1.0" encoding="utf-8"?>
<comments xmlns="http://schemas.openxmlformats.org/spreadsheetml/2006/main">
  <authors>
    <author>*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  <comment ref="D114" authorId="0">
      <text>
        <r>
          <rPr>
            <b/>
            <sz val="8"/>
            <color indexed="81"/>
            <rFont val="Tahoma"/>
            <family val="2"/>
            <charset val="238"/>
          </rPr>
          <t>Podloga  plan rashoda gdje nisu točno određeni iznosi, jer nismo imali procjenu troška</t>
        </r>
      </text>
    </comment>
  </commentList>
</comments>
</file>

<file path=xl/comments2.xml><?xml version="1.0" encoding="utf-8"?>
<comments xmlns="http://schemas.openxmlformats.org/spreadsheetml/2006/main">
  <authors>
    <author>*</author>
  </authors>
  <commentList>
    <comment ref="K7" authorId="0">
      <text>
        <r>
          <rPr>
            <b/>
            <sz val="8"/>
            <color indexed="81"/>
            <rFont val="Tahoma"/>
            <family val="2"/>
            <charset val="238"/>
          </rPr>
          <t>Mail od Daiane Brumnić od 21.11.2012.</t>
        </r>
      </text>
    </comment>
  </commentList>
</comments>
</file>

<file path=xl/sharedStrings.xml><?xml version="1.0" encoding="utf-8"?>
<sst xmlns="http://schemas.openxmlformats.org/spreadsheetml/2006/main" count="379" uniqueCount="235">
  <si>
    <t>PRIHODI I PRIMICI ISKAZANI PO VRSTAMA</t>
  </si>
  <si>
    <t>RAČUN</t>
  </si>
  <si>
    <t>VRSTA PRIHODA</t>
  </si>
  <si>
    <t>PRIHODI POSLOVANJA</t>
  </si>
  <si>
    <t>PRIHODI OD IMOVINE</t>
  </si>
  <si>
    <t>Prihodi od financijske imovine</t>
  </si>
  <si>
    <t>Prihodi od nefinancijske imovine</t>
  </si>
  <si>
    <t>PRIHODI IZ PRORAČUNA</t>
  </si>
  <si>
    <t>PRIHODI OD PRODAJE NEFINANCISKE IMOVINE</t>
  </si>
  <si>
    <t>PRIHODI OD PRODAJE DUGOTRAJNE IMOVINE</t>
  </si>
  <si>
    <t>S V E U K U P N O</t>
  </si>
  <si>
    <t>O P I S</t>
  </si>
  <si>
    <t>PROGRAM: JAVNE POTREBE U ŠKOLSTVU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</si>
  <si>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</si>
  <si>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</si>
  <si>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</si>
  <si>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</si>
  <si>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</si>
  <si>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</si>
  <si>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</si>
  <si>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</si>
  <si>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</si>
  <si>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</si>
  <si>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PROSTROJENJA I OPREMA</t>
  </si>
  <si>
    <t>SVEUKUPNO</t>
  </si>
  <si>
    <t>Prihodi od školske kuhinje</t>
  </si>
  <si>
    <t>Prihodi od produženog boravka</t>
  </si>
  <si>
    <t>Prihodi od kotizacija za Novigradsko proljeće</t>
  </si>
  <si>
    <t>Prihodi od djece za izlete</t>
  </si>
  <si>
    <t>Prihodi od djece za osiguranje</t>
  </si>
  <si>
    <t>Prihodi od glazbene škole</t>
  </si>
  <si>
    <t>VLASTITI PRIHODI</t>
  </si>
  <si>
    <t>Prihodi od pruženih usluga (najam, refin. režijskih troškova)</t>
  </si>
  <si>
    <t>DAROVI, NAGRADE, BOŽIĆNICE, REGRES….</t>
  </si>
  <si>
    <t>Reprezentacija</t>
  </si>
  <si>
    <t xml:space="preserve">Naziv škole: </t>
  </si>
  <si>
    <t>OSNOVNA ŠKOLA-SCUOLA ELEMENTARE "RIVARELA"NOVIGRAD-CITTANOVA</t>
  </si>
  <si>
    <t>Red. br.</t>
  </si>
  <si>
    <t>KONTO</t>
  </si>
  <si>
    <t xml:space="preserve">            NAZIV TROŠKA</t>
  </si>
  <si>
    <t>1.</t>
  </si>
  <si>
    <t>Službena putovanja</t>
  </si>
  <si>
    <t>2.</t>
  </si>
  <si>
    <t>Stručno usavršavanje zaposlenika</t>
  </si>
  <si>
    <t>3.</t>
  </si>
  <si>
    <t>Uredski mat. i ostali mat. rashodi</t>
  </si>
  <si>
    <t>4.</t>
  </si>
  <si>
    <t>Materijal i sirovine</t>
  </si>
  <si>
    <t>5.</t>
  </si>
  <si>
    <t>Materijal i dijelovi tek. i invest. održ.</t>
  </si>
  <si>
    <t>6.</t>
  </si>
  <si>
    <t>Sitan inventar</t>
  </si>
  <si>
    <t>7.</t>
  </si>
  <si>
    <t>Usluge telefona, pošte i prijevoza</t>
  </si>
  <si>
    <t>8.</t>
  </si>
  <si>
    <t>Usluge tekućeg održavanja</t>
  </si>
  <si>
    <t>9.</t>
  </si>
  <si>
    <t>Usluge promidžbe i informiranja</t>
  </si>
  <si>
    <t>10.</t>
  </si>
  <si>
    <t>Komunalne usluge</t>
  </si>
  <si>
    <t>11.</t>
  </si>
  <si>
    <t>Zdravstveni pregledi zaposlenika</t>
  </si>
  <si>
    <t>12.</t>
  </si>
  <si>
    <t>Intelektualne i osobne usluge</t>
  </si>
  <si>
    <t>13.</t>
  </si>
  <si>
    <t>Računalne usluge</t>
  </si>
  <si>
    <t>14.</t>
  </si>
  <si>
    <t>Ostale usluge</t>
  </si>
  <si>
    <t>15.</t>
  </si>
  <si>
    <t>Premije osiguranja</t>
  </si>
  <si>
    <t>16.</t>
  </si>
  <si>
    <t>17.</t>
  </si>
  <si>
    <t>Članarine</t>
  </si>
  <si>
    <t>18.</t>
  </si>
  <si>
    <t>Ostali nespomenuti rash. poslovanja</t>
  </si>
  <si>
    <t>19.</t>
  </si>
  <si>
    <t>Bankarske usluge i platni promet</t>
  </si>
  <si>
    <t>20.</t>
  </si>
  <si>
    <t>Služb. ,radna i zaš. odjeća i obuć</t>
  </si>
  <si>
    <t>21.</t>
  </si>
  <si>
    <t>Pristojbe i naknade</t>
  </si>
  <si>
    <t xml:space="preserve">Prijevoz učenika </t>
  </si>
  <si>
    <t xml:space="preserve">Energija    -    </t>
  </si>
  <si>
    <t>Zakupnine i najamnine</t>
  </si>
  <si>
    <t xml:space="preserve">                         U K U P N O</t>
  </si>
  <si>
    <t xml:space="preserve"> Financijski plan osnovne  škole za 2012.g. - ŽUPANIJA</t>
  </si>
  <si>
    <t>AKTIVNOST: Novigradsko proljeće</t>
  </si>
  <si>
    <t>Prihodi po posebnim propisima</t>
  </si>
  <si>
    <t>Vlastiti prihodi</t>
  </si>
  <si>
    <t>A. PRIHODI:</t>
  </si>
  <si>
    <t>KVALITETNA NASTAVA</t>
  </si>
  <si>
    <t xml:space="preserve">ŠPORTSKI KLUB </t>
  </si>
  <si>
    <t>KNJIGE ZA OSMAŠE</t>
  </si>
  <si>
    <t>PRODUŽENI BORAVAK</t>
  </si>
  <si>
    <t>NOVIGRADSKO PROLJEĆE</t>
  </si>
  <si>
    <t>REVIJU MODERNOG PLESA</t>
  </si>
  <si>
    <t>KVALITETNO RODITELJSTVO</t>
  </si>
  <si>
    <t>RAZREDNA LIGA</t>
  </si>
  <si>
    <t>SUFINANCIRANJE NASTAVE INFORMATIKE</t>
  </si>
  <si>
    <t xml:space="preserve"> INSTRUMENT ZA GLAZBENU ŠKOLU</t>
  </si>
  <si>
    <t>DRŽAVNO NATJECANJE RITMIKE I  ZBORA</t>
  </si>
  <si>
    <t>FINANCIRANJE RADA PSIHOLOGA</t>
  </si>
  <si>
    <t>LABORATORIJSKE USLUGE</t>
  </si>
  <si>
    <t>GRAĐEVINSKI RADOVI ZA PROLAZ DO DVORANE, RADIONICU KUĆNOG MAJSTORA</t>
  </si>
  <si>
    <t>NAGRADE UČITELJIMA ZA DRŽAVNA NATJECANJA</t>
  </si>
  <si>
    <t>SUFINANCIRANJE DIJELA PLAĆE DJELATNIKA KUHINJE</t>
  </si>
  <si>
    <t xml:space="preserve">NAGRADE UČENICIMA ZA IZUZETNA POSTIGNUĆA </t>
  </si>
  <si>
    <t>FINACIRANJE PROGRAMA MLADIH ISTRAŽIVAČA NA ANTENALU</t>
  </si>
  <si>
    <t>SVIJETSKI DAN UČITELJA -NAGRADE ZA IZUZETNA POSTIGNUĆA</t>
  </si>
  <si>
    <t xml:space="preserve">FINANCIRANJE OSOBNOG ASISTENTA ZA UČENICU </t>
  </si>
  <si>
    <t>EDUKACIJA IZ GEŠTALTPSIHOTERAPIJE -ZORICA TOPALOVIĆ-PSIHOLOGICA HOŠ I TOŠ</t>
  </si>
  <si>
    <t>U K U P N I   P R I H O D I</t>
  </si>
  <si>
    <t>AKTIVNOST: Školska kuhinja, produženi boravak, izleti, glazbena i ostalo</t>
  </si>
  <si>
    <t>KNJIGE U KNJIŽNICAMA</t>
  </si>
  <si>
    <t>MATERJALNI RASHODI</t>
  </si>
  <si>
    <t>Novigrad - Cittanova</t>
  </si>
  <si>
    <t>Osnovna škola- cuola elementare</t>
  </si>
  <si>
    <t xml:space="preserve">    "R I V A R E L A"</t>
  </si>
  <si>
    <t>K000022</t>
  </si>
  <si>
    <t>EKSPANZIONA POSUDA ZA KOTLOVNICU</t>
  </si>
  <si>
    <t>plan 2013</t>
  </si>
  <si>
    <t>plan 2015.</t>
  </si>
  <si>
    <t>plan 2014</t>
  </si>
  <si>
    <t>PLAN  2013</t>
  </si>
  <si>
    <t>RASHODI I IZDACI ZA TROGODIŠNJE RAZDOBLJE</t>
  </si>
  <si>
    <t>P. iz proračuna za fin. redovne djelatnosti - MZOŠ</t>
  </si>
  <si>
    <t>P. iz proračuna za fin. redovne djelatnosti - IŽ</t>
  </si>
  <si>
    <t>P. iz proračuna za fin. redovne djelatnosti - IŽ (Grad)</t>
  </si>
  <si>
    <t>P. iz proračuna za fin. Novigr. prolj. - MZOŠ</t>
  </si>
  <si>
    <t>P. iz proračuna za fin. Novigr. prolj. - IŽ</t>
  </si>
  <si>
    <t>P. iz proračuna za fin. Novigr. prolj. - IŽ (Grad)</t>
  </si>
  <si>
    <t>PRIHODI PO POSEBNIM PROPISIMA</t>
  </si>
  <si>
    <t>P. OD PRODAJE NEFINANCIJSKE IMOVINE</t>
  </si>
  <si>
    <t>RASHODI ZA NABAVU PROIZV. DUGOTRAJNE IMOVINE</t>
  </si>
  <si>
    <t>671 dio</t>
  </si>
  <si>
    <t>P. iz proračuna za fin. redovne djelatnosti</t>
  </si>
  <si>
    <t>PLAN 2014</t>
  </si>
  <si>
    <t>PLAN 2015</t>
  </si>
  <si>
    <t>NOVI PLAN</t>
  </si>
  <si>
    <t>PLAN 2016</t>
  </si>
  <si>
    <t>Ostale naknade troš. Zaposlenima</t>
  </si>
  <si>
    <t>Ostali prihodi za posebne namjene</t>
  </si>
  <si>
    <t>OSTALI RASHODI ZA ZAPOSLENE</t>
  </si>
  <si>
    <t>Osnovna škola - Scuola elementare</t>
  </si>
  <si>
    <t>"R I V A R E L A"</t>
  </si>
  <si>
    <t>I PROJEKCIJA PLANA ZA 2015. I 2016. GODINU</t>
  </si>
  <si>
    <t>PRIHODI UKUPNO</t>
  </si>
  <si>
    <t>PRIHODI OD NEFINANCIJSKE IMOVINE</t>
  </si>
  <si>
    <t>RASHODI UKUPNO</t>
  </si>
  <si>
    <t>RASHODI ZA NEFINANCIJSKU IMOVINU</t>
  </si>
  <si>
    <t>RAZLIKA - VIŠAK / MANJAK</t>
  </si>
  <si>
    <t>VIŠAK / 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</si>
  <si>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</si>
  <si>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</si>
  <si>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</si>
  <si>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</si>
  <si>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2014.g.</t>
  </si>
  <si>
    <t>Projekcija plana</t>
  </si>
  <si>
    <t>2015.g.</t>
  </si>
  <si>
    <t>2016.g.</t>
  </si>
  <si>
    <t>POZICIJA</t>
  </si>
  <si>
    <t>A210102</t>
  </si>
  <si>
    <t>Izvori financiranja: Prihodi od Ministarstva obrazovanja</t>
  </si>
  <si>
    <t>Izvori financiranja: Prihodi od županijskog proračuna</t>
  </si>
  <si>
    <t>PROGRAM: REDOVNA DJELATNOST</t>
  </si>
  <si>
    <t>A210101</t>
  </si>
  <si>
    <t>AKTIVNOST: Materijalni rashodi OŠ po kriterijima</t>
  </si>
  <si>
    <t>OSTALI NESPOMENUTI RASHODI POSLOVANJA</t>
  </si>
  <si>
    <t>FINANCIJSKI RASHODI</t>
  </si>
  <si>
    <t>OSTALI FINANCIJSKI RASHODI</t>
  </si>
  <si>
    <t>AKTIVNOST: Materijalni rashodi OŠ po stvarnom trošku</t>
  </si>
  <si>
    <t>NAKN. GRAĐ., KUĆANSTVIMA NA TEM. OSIG. I DR. NAK.</t>
  </si>
  <si>
    <t>OSTALE NAKN. GRAĐANIMA I KUĆAN. IZ PRORAČUNA</t>
  </si>
  <si>
    <t>A210201</t>
  </si>
  <si>
    <t>PROGRAM: REDOVNA DJELATNOST - IZNAD STANDARDA</t>
  </si>
  <si>
    <t>AKTIVNOST: Materijalni rashodi OŠ po stvarnom trošku iznad standarda</t>
  </si>
  <si>
    <t>OST. NESPOM. RASHODI POSLOVANJA</t>
  </si>
  <si>
    <t>Izvori financiranja: Prihodi od županijskog proračuna (Grad Novigrad)</t>
  </si>
  <si>
    <t>A230107</t>
  </si>
  <si>
    <t>PLAĆE (BRUTO)</t>
  </si>
  <si>
    <t>PROGRAMI OBRAZOVANJA IZNAD STANDARDA</t>
  </si>
  <si>
    <t>A230110</t>
  </si>
  <si>
    <t>Izvori financiranja: Prihodi od županijskog proračuna (Grad Novigrad i I.Ž.)</t>
  </si>
  <si>
    <t>A230119</t>
  </si>
  <si>
    <t>NAGRADE ZA UČENIKE</t>
  </si>
  <si>
    <t>A230120</t>
  </si>
  <si>
    <t>RANO UČENJE INFORMATIKE</t>
  </si>
  <si>
    <t>A230122</t>
  </si>
  <si>
    <t>PSIHOLOG</t>
  </si>
  <si>
    <t>A230124</t>
  </si>
  <si>
    <t>Izvori financiranja: Prihodi od Ministarstva</t>
  </si>
  <si>
    <t>OSTALI NESPOMENUTI RASHODI</t>
  </si>
  <si>
    <t>Izvori financiranja: Prihodi od sufinanciranja učenika</t>
  </si>
  <si>
    <t>NAKNADE TROŠ. OSOBAMA VAN RADNOG ODNOSA</t>
  </si>
  <si>
    <t>A230106</t>
  </si>
  <si>
    <t>A230115</t>
  </si>
  <si>
    <t>O P Ć I   D I O</t>
  </si>
  <si>
    <t>672 dio</t>
  </si>
  <si>
    <t>FINANCIJSKI PLAN ZA 2014. GODINU</t>
  </si>
  <si>
    <t>Plan</t>
  </si>
  <si>
    <t>NAKNADE OSOBAMA IZVAN RADNOG ODNOSA</t>
  </si>
  <si>
    <t>OSTALI RASHODI ZA  ZAPOSLENE</t>
  </si>
  <si>
    <t>Prihodi od djece zakazalište</t>
  </si>
  <si>
    <t>Prihodi s naslvoa osiguranja, refundacije</t>
  </si>
  <si>
    <t>Ostvarenje</t>
  </si>
  <si>
    <t>Plan 2014 rebalans 1</t>
  </si>
  <si>
    <t>Premije osig., članarine</t>
  </si>
  <si>
    <t>Bankarske usluge i usluge PP</t>
  </si>
  <si>
    <t>MT rashodi OŠ po stv. trošku</t>
  </si>
  <si>
    <t>Redovna djel. OŠ -iznad standarda</t>
  </si>
  <si>
    <t>A230102</t>
  </si>
  <si>
    <t>ŽUPANIJSKA NATJECANJA</t>
  </si>
  <si>
    <t>REBAL. 1</t>
  </si>
  <si>
    <t>Plan 2014 rebalans 2</t>
  </si>
  <si>
    <t>MT rashodi OŠ po kriterijima -dec</t>
  </si>
  <si>
    <t>P. iz proračuna za fin. inv. održ. i kap. ulaganja - IŽ</t>
  </si>
  <si>
    <t>REBAL. 2</t>
  </si>
  <si>
    <t>stanje 20.12.14.</t>
  </si>
  <si>
    <t>Novigrad, 22.12.2014.</t>
  </si>
  <si>
    <t>FINANCIJSKI PLAN ZA 2015. GODINU</t>
  </si>
  <si>
    <t>ŠKOLSKI PREVENTIVNI PROGRAMI</t>
  </si>
  <si>
    <t>A230134</t>
  </si>
  <si>
    <t>PROJEKCIJA</t>
  </si>
  <si>
    <t>PLANA 2016</t>
  </si>
  <si>
    <t>PLANA 2015</t>
  </si>
  <si>
    <t>PLANA 2017</t>
  </si>
  <si>
    <t>PROGRAM: KAPITALNA ULAGANJA</t>
  </si>
  <si>
    <t>K240304</t>
  </si>
  <si>
    <t>AKTIVNOST: Ulaganja u OŠ "Rivarela" Novigrad</t>
  </si>
  <si>
    <t>RASH. ZA NABAVU PROIZV. DUGOTRAJNE IMOVINE</t>
  </si>
  <si>
    <t>GRAĐEVINSKI OBJEKTI</t>
  </si>
  <si>
    <t>ŠKOLSKA ZGRADA</t>
  </si>
  <si>
    <t>Predsjednica Školskog odbora:</t>
  </si>
  <si>
    <t>Gabriela Debelć</t>
  </si>
  <si>
    <t>652 dio</t>
  </si>
</sst>
</file>

<file path=xl/styles.xml><?xml version="1.0" encoding="utf-8"?>
<styleSheet xmlns="http://schemas.openxmlformats.org/spreadsheetml/2006/main">
  <numFmts count="1">
    <numFmt numFmtId="164" formatCode="_-* #,##0.00\ _K_n_-;\-* #,##0.00\ _K_n_-;_-* &quot;-&quot;??\ _K_n_-;_-@_-"/>
  </numFmts>
  <fonts count="42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9" tint="-0.249977111117893"/>
      <name val="Arial"/>
      <family val="2"/>
      <charset val="238"/>
    </font>
    <font>
      <sz val="11"/>
      <color theme="9" tint="-0.499984740745262"/>
      <name val="Arial"/>
      <family val="2"/>
      <charset val="238"/>
    </font>
    <font>
      <sz val="11"/>
      <color theme="6" tint="-0.249977111117893"/>
      <name val="Arial"/>
      <family val="2"/>
      <charset val="238"/>
    </font>
    <font>
      <sz val="11"/>
      <color theme="5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rgb="FF7030A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1" borderId="2" applyNumberFormat="0" applyAlignment="0" applyProtection="0"/>
    <xf numFmtId="0" fontId="15" fillId="22" borderId="3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8" applyNumberFormat="0" applyFill="0" applyAlignment="0" applyProtection="0"/>
    <xf numFmtId="0" fontId="23" fillId="23" borderId="0" applyNumberFormat="0" applyBorder="0" applyAlignment="0" applyProtection="0"/>
    <xf numFmtId="0" fontId="1" fillId="20" borderId="1" applyNumberFormat="0" applyFont="0" applyAlignment="0" applyProtection="0"/>
    <xf numFmtId="0" fontId="24" fillId="21" borderId="7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4" fontId="6" fillId="0" borderId="0" xfId="0" applyNumberFormat="1" applyFont="1"/>
    <xf numFmtId="4" fontId="2" fillId="0" borderId="0" xfId="0" applyNumberFormat="1" applyFont="1"/>
    <xf numFmtId="4" fontId="2" fillId="0" borderId="10" xfId="0" applyNumberFormat="1" applyFont="1" applyBorder="1"/>
    <xf numFmtId="0" fontId="2" fillId="24" borderId="0" xfId="0" applyFont="1" applyFill="1"/>
    <xf numFmtId="2" fontId="0" fillId="24" borderId="11" xfId="0" applyNumberFormat="1" applyFill="1" applyBorder="1" applyAlignment="1">
      <alignment wrapText="1"/>
    </xf>
    <xf numFmtId="0" fontId="0" fillId="24" borderId="11" xfId="0" applyFill="1" applyBorder="1"/>
    <xf numFmtId="0" fontId="0" fillId="0" borderId="11" xfId="0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0" fillId="0" borderId="11" xfId="0" applyBorder="1"/>
    <xf numFmtId="4" fontId="10" fillId="0" borderId="11" xfId="0" applyNumberFormat="1" applyFont="1" applyBorder="1"/>
    <xf numFmtId="0" fontId="0" fillId="0" borderId="0" xfId="0" applyBorder="1"/>
    <xf numFmtId="0" fontId="0" fillId="0" borderId="10" xfId="0" applyBorder="1"/>
    <xf numFmtId="0" fontId="2" fillId="24" borderId="11" xfId="0" applyFont="1" applyFill="1" applyBorder="1" applyAlignment="1">
      <alignment horizontal="center" vertical="center"/>
    </xf>
    <xf numFmtId="4" fontId="2" fillId="24" borderId="11" xfId="0" applyNumberFormat="1" applyFont="1" applyFill="1" applyBorder="1"/>
    <xf numFmtId="0" fontId="28" fillId="0" borderId="0" xfId="0" applyFont="1"/>
    <xf numFmtId="0" fontId="28" fillId="0" borderId="0" xfId="0" applyFont="1" applyBorder="1"/>
    <xf numFmtId="0" fontId="28" fillId="0" borderId="0" xfId="0" applyFont="1" applyFill="1"/>
    <xf numFmtId="0" fontId="28" fillId="0" borderId="0" xfId="0" applyFont="1" applyFill="1" applyBorder="1"/>
    <xf numFmtId="0" fontId="31" fillId="0" borderId="0" xfId="0" applyFont="1" applyFill="1" applyBorder="1"/>
    <xf numFmtId="0" fontId="0" fillId="0" borderId="10" xfId="0" applyBorder="1" applyAlignment="1">
      <alignment vertical="top"/>
    </xf>
    <xf numFmtId="0" fontId="0" fillId="0" borderId="12" xfId="0" applyBorder="1"/>
    <xf numFmtId="0" fontId="28" fillId="0" borderId="12" xfId="0" applyFont="1" applyBorder="1"/>
    <xf numFmtId="0" fontId="31" fillId="0" borderId="0" xfId="0" applyFont="1" applyBorder="1"/>
    <xf numFmtId="0" fontId="2" fillId="0" borderId="0" xfId="0" applyFont="1" applyBorder="1" applyAlignment="1">
      <alignment wrapText="1" shrinkToFit="1"/>
    </xf>
    <xf numFmtId="0" fontId="2" fillId="0" borderId="0" xfId="0" applyFont="1" applyBorder="1" applyAlignment="1"/>
    <xf numFmtId="0" fontId="2" fillId="0" borderId="0" xfId="0" applyFont="1" applyAlignment="1">
      <alignment wrapText="1" shrinkToFit="1"/>
    </xf>
    <xf numFmtId="0" fontId="0" fillId="0" borderId="0" xfId="0" applyAlignment="1"/>
    <xf numFmtId="0" fontId="10" fillId="0" borderId="0" xfId="0" applyFont="1" applyAlignment="1"/>
    <xf numFmtId="4" fontId="0" fillId="0" borderId="0" xfId="0" applyNumberFormat="1" applyBorder="1"/>
    <xf numFmtId="4" fontId="0" fillId="0" borderId="0" xfId="0" applyNumberFormat="1"/>
    <xf numFmtId="0" fontId="28" fillId="25" borderId="0" xfId="0" applyFont="1" applyFill="1"/>
    <xf numFmtId="0" fontId="28" fillId="25" borderId="0" xfId="0" applyFont="1" applyFill="1" applyBorder="1"/>
    <xf numFmtId="4" fontId="0" fillId="25" borderId="0" xfId="0" applyNumberFormat="1" applyFill="1"/>
    <xf numFmtId="0" fontId="0" fillId="25" borderId="0" xfId="0" applyFill="1"/>
    <xf numFmtId="0" fontId="5" fillId="0" borderId="11" xfId="0" applyFont="1" applyBorder="1" applyAlignment="1">
      <alignment horizontal="left"/>
    </xf>
    <xf numFmtId="0" fontId="5" fillId="0" borderId="11" xfId="0" applyFont="1" applyBorder="1"/>
    <xf numFmtId="4" fontId="4" fillId="0" borderId="11" xfId="0" applyNumberFormat="1" applyFont="1" applyBorder="1"/>
    <xf numFmtId="0" fontId="0" fillId="0" borderId="0" xfId="0" applyAlignment="1">
      <alignment horizontal="center"/>
    </xf>
    <xf numFmtId="0" fontId="5" fillId="0" borderId="0" xfId="0" applyFont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4" fontId="10" fillId="0" borderId="11" xfId="0" applyNumberFormat="1" applyFont="1" applyFill="1" applyBorder="1"/>
    <xf numFmtId="0" fontId="9" fillId="24" borderId="13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/>
    <xf numFmtId="0" fontId="5" fillId="0" borderId="13" xfId="0" applyFont="1" applyBorder="1"/>
    <xf numFmtId="4" fontId="4" fillId="0" borderId="11" xfId="0" applyNumberFormat="1" applyFont="1" applyFill="1" applyBorder="1"/>
    <xf numFmtId="4" fontId="5" fillId="0" borderId="11" xfId="0" applyNumberFormat="1" applyFont="1" applyFill="1" applyBorder="1"/>
    <xf numFmtId="0" fontId="2" fillId="24" borderId="13" xfId="0" applyFont="1" applyFill="1" applyBorder="1" applyAlignment="1"/>
    <xf numFmtId="0" fontId="2" fillId="24" borderId="16" xfId="0" applyFont="1" applyFill="1" applyBorder="1" applyAlignment="1"/>
    <xf numFmtId="0" fontId="2" fillId="24" borderId="17" xfId="0" applyFont="1" applyFill="1" applyBorder="1" applyAlignment="1"/>
    <xf numFmtId="0" fontId="10" fillId="0" borderId="0" xfId="0" applyFont="1"/>
    <xf numFmtId="164" fontId="0" fillId="0" borderId="0" xfId="43" applyFont="1"/>
    <xf numFmtId="164" fontId="10" fillId="0" borderId="0" xfId="43" applyFont="1"/>
    <xf numFmtId="164" fontId="0" fillId="0" borderId="10" xfId="43" applyFont="1" applyBorder="1"/>
    <xf numFmtId="0" fontId="10" fillId="0" borderId="11" xfId="0" applyFont="1" applyBorder="1" applyAlignment="1">
      <alignment wrapText="1"/>
    </xf>
    <xf numFmtId="4" fontId="32" fillId="0" borderId="11" xfId="0" applyNumberFormat="1" applyFont="1" applyBorder="1"/>
    <xf numFmtId="164" fontId="0" fillId="0" borderId="0" xfId="0" applyNumberFormat="1"/>
    <xf numFmtId="164" fontId="10" fillId="0" borderId="10" xfId="43" applyFont="1" applyBorder="1"/>
    <xf numFmtId="0" fontId="6" fillId="0" borderId="0" xfId="0" quotePrefix="1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3" xfId="0" applyFont="1" applyBorder="1"/>
    <xf numFmtId="0" fontId="4" fillId="26" borderId="11" xfId="0" applyFont="1" applyFill="1" applyBorder="1" applyAlignment="1">
      <alignment horizontal="left"/>
    </xf>
    <xf numFmtId="0" fontId="4" fillId="26" borderId="11" xfId="0" applyFont="1" applyFill="1" applyBorder="1"/>
    <xf numFmtId="4" fontId="4" fillId="26" borderId="11" xfId="0" applyNumberFormat="1" applyFont="1" applyFill="1" applyBorder="1"/>
    <xf numFmtId="0" fontId="4" fillId="26" borderId="13" xfId="0" applyFont="1" applyFill="1" applyBorder="1"/>
    <xf numFmtId="0" fontId="4" fillId="0" borderId="18" xfId="0" applyFont="1" applyBorder="1"/>
    <xf numFmtId="4" fontId="4" fillId="0" borderId="19" xfId="0" applyNumberFormat="1" applyFont="1" applyBorder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/>
    <xf numFmtId="4" fontId="5" fillId="0" borderId="0" xfId="0" applyNumberFormat="1" applyFont="1" applyFill="1" applyBorder="1"/>
    <xf numFmtId="0" fontId="33" fillId="0" borderId="11" xfId="0" applyFont="1" applyBorder="1" applyAlignment="1">
      <alignment horizontal="left"/>
    </xf>
    <xf numFmtId="0" fontId="33" fillId="0" borderId="0" xfId="0" applyFont="1"/>
    <xf numFmtId="0" fontId="33" fillId="0" borderId="13" xfId="0" applyFont="1" applyBorder="1"/>
    <xf numFmtId="10" fontId="5" fillId="0" borderId="0" xfId="39" applyNumberFormat="1" applyFont="1"/>
    <xf numFmtId="10" fontId="5" fillId="0" borderId="0" xfId="39" applyNumberFormat="1" applyFont="1" applyFill="1" applyBorder="1"/>
    <xf numFmtId="10" fontId="5" fillId="0" borderId="0" xfId="39" applyNumberFormat="1" applyFont="1" applyFill="1"/>
    <xf numFmtId="0" fontId="32" fillId="0" borderId="0" xfId="0" applyFont="1"/>
    <xf numFmtId="0" fontId="34" fillId="24" borderId="13" xfId="0" applyFont="1" applyFill="1" applyBorder="1" applyAlignment="1">
      <alignment horizontal="center" vertical="center" wrapText="1"/>
    </xf>
    <xf numFmtId="4" fontId="34" fillId="0" borderId="0" xfId="0" applyNumberFormat="1" applyFont="1"/>
    <xf numFmtId="0" fontId="10" fillId="0" borderId="11" xfId="0" applyFont="1" applyBorder="1" applyAlignment="1">
      <alignment horizontal="centerContinuous" vertical="center"/>
    </xf>
    <xf numFmtId="4" fontId="4" fillId="0" borderId="0" xfId="0" applyNumberFormat="1" applyFont="1" applyBorder="1" applyAlignment="1">
      <alignment horizontal="center" vertical="center" wrapText="1"/>
    </xf>
    <xf numFmtId="4" fontId="38" fillId="0" borderId="0" xfId="0" applyNumberFormat="1" applyFont="1" applyFill="1" applyBorder="1"/>
    <xf numFmtId="4" fontId="37" fillId="0" borderId="0" xfId="0" applyNumberFormat="1" applyFont="1" applyFill="1" applyBorder="1"/>
    <xf numFmtId="0" fontId="39" fillId="0" borderId="0" xfId="0" applyFont="1"/>
    <xf numFmtId="4" fontId="39" fillId="0" borderId="0" xfId="0" applyNumberFormat="1" applyFont="1"/>
    <xf numFmtId="4" fontId="40" fillId="0" borderId="0" xfId="0" applyNumberFormat="1" applyFont="1" applyFill="1" applyBorder="1"/>
    <xf numFmtId="4" fontId="4" fillId="26" borderId="15" xfId="0" applyNumberFormat="1" applyFont="1" applyFill="1" applyBorder="1"/>
    <xf numFmtId="4" fontId="4" fillId="26" borderId="20" xfId="0" applyNumberFormat="1" applyFont="1" applyFill="1" applyBorder="1"/>
    <xf numFmtId="0" fontId="4" fillId="0" borderId="0" xfId="0" applyFont="1" applyAlignment="1">
      <alignment horizontal="center"/>
    </xf>
    <xf numFmtId="4" fontId="41" fillId="0" borderId="0" xfId="0" applyNumberFormat="1" applyFont="1" applyFill="1" applyBorder="1"/>
    <xf numFmtId="4" fontId="36" fillId="0" borderId="0" xfId="0" applyNumberFormat="1" applyFont="1" applyFill="1" applyBorder="1"/>
    <xf numFmtId="4" fontId="35" fillId="0" borderId="0" xfId="0" applyNumberFormat="1" applyFont="1" applyFill="1" applyBorder="1"/>
    <xf numFmtId="4" fontId="4" fillId="0" borderId="0" xfId="0" applyNumberFormat="1" applyFont="1" applyFill="1" applyBorder="1"/>
    <xf numFmtId="0" fontId="5" fillId="0" borderId="0" xfId="0" quotePrefix="1" applyFont="1" applyAlignment="1">
      <alignment horizontal="left"/>
    </xf>
    <xf numFmtId="10" fontId="5" fillId="0" borderId="0" xfId="0" applyNumberFormat="1" applyFont="1"/>
    <xf numFmtId="4" fontId="5" fillId="0" borderId="11" xfId="0" applyNumberFormat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wrapText="1" shrinkToFit="1"/>
    </xf>
    <xf numFmtId="0" fontId="29" fillId="0" borderId="0" xfId="0" applyFont="1" applyFill="1" applyAlignment="1">
      <alignment shrinkToFit="1"/>
    </xf>
    <xf numFmtId="0" fontId="30" fillId="0" borderId="0" xfId="0" applyFont="1" applyFill="1" applyAlignment="1">
      <alignment shrinkToFit="1"/>
    </xf>
    <xf numFmtId="0" fontId="28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0" fontId="2" fillId="0" borderId="10" xfId="0" applyFont="1" applyFill="1" applyBorder="1" applyAlignment="1">
      <alignment wrapText="1" shrinkToFit="1"/>
    </xf>
    <xf numFmtId="0" fontId="28" fillId="0" borderId="0" xfId="0" applyFont="1" applyAlignment="1">
      <alignment shrinkToFit="1"/>
    </xf>
    <xf numFmtId="0" fontId="0" fillId="0" borderId="0" xfId="0" applyAlignment="1">
      <alignment shrinkToFit="1"/>
    </xf>
    <xf numFmtId="4" fontId="4" fillId="26" borderId="22" xfId="0" applyNumberFormat="1" applyFont="1" applyFill="1" applyBorder="1"/>
    <xf numFmtId="4" fontId="4" fillId="26" borderId="21" xfId="0" applyNumberFormat="1" applyFont="1" applyFill="1" applyBorder="1"/>
    <xf numFmtId="4" fontId="4" fillId="0" borderId="14" xfId="0" applyNumberFormat="1" applyFont="1" applyFill="1" applyBorder="1"/>
    <xf numFmtId="4" fontId="5" fillId="0" borderId="14" xfId="0" applyNumberFormat="1" applyFont="1" applyFill="1" applyBorder="1"/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Postotak" xfId="39" builtinId="5"/>
    <cellStyle name="Title" xfId="40"/>
    <cellStyle name="Total" xfId="41"/>
    <cellStyle name="Warning Text" xfId="42"/>
    <cellStyle name="Zarez" xfId="4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G20" sqref="G20"/>
    </sheetView>
  </sheetViews>
  <sheetFormatPr defaultRowHeight="12.75"/>
  <cols>
    <col min="1" max="1" width="3.5703125" customWidth="1"/>
    <col min="6" max="9" width="17.7109375" customWidth="1"/>
  </cols>
  <sheetData>
    <row r="1" spans="1:9">
      <c r="A1" t="s">
        <v>143</v>
      </c>
    </row>
    <row r="2" spans="1:9">
      <c r="A2" t="s">
        <v>144</v>
      </c>
    </row>
    <row r="3" spans="1:9">
      <c r="A3" t="s">
        <v>115</v>
      </c>
    </row>
    <row r="5" spans="1:9" ht="20.25">
      <c r="A5" s="112" t="s">
        <v>198</v>
      </c>
      <c r="B5" s="112"/>
      <c r="C5" s="112"/>
      <c r="D5" s="112"/>
      <c r="E5" s="112"/>
      <c r="F5" s="112"/>
      <c r="G5" s="112"/>
      <c r="H5" s="112"/>
      <c r="I5" s="112"/>
    </row>
    <row r="6" spans="1:9" ht="20.25">
      <c r="A6" s="112" t="s">
        <v>145</v>
      </c>
      <c r="B6" s="112"/>
      <c r="C6" s="112"/>
      <c r="D6" s="112"/>
      <c r="E6" s="112"/>
      <c r="F6" s="112"/>
      <c r="G6" s="112"/>
      <c r="H6" s="112"/>
      <c r="I6" s="112"/>
    </row>
    <row r="7" spans="1:9" s="64" customFormat="1">
      <c r="A7" s="81"/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112" t="s">
        <v>196</v>
      </c>
      <c r="B8" s="112"/>
      <c r="C8" s="112"/>
      <c r="D8" s="112"/>
      <c r="E8" s="112"/>
      <c r="F8" s="112"/>
      <c r="G8" s="112"/>
      <c r="H8" s="112"/>
      <c r="I8" s="112"/>
    </row>
    <row r="11" spans="1:9">
      <c r="F11" s="82" t="s">
        <v>199</v>
      </c>
      <c r="G11" s="82" t="s">
        <v>204</v>
      </c>
      <c r="H11" s="111" t="s">
        <v>157</v>
      </c>
      <c r="I11" s="111"/>
    </row>
    <row r="12" spans="1:9">
      <c r="F12" s="82" t="s">
        <v>156</v>
      </c>
      <c r="G12" s="82"/>
      <c r="H12" s="48" t="s">
        <v>158</v>
      </c>
      <c r="I12" s="48" t="s">
        <v>159</v>
      </c>
    </row>
    <row r="13" spans="1:9" ht="8.25" customHeight="1">
      <c r="F13" s="64"/>
      <c r="G13" s="64"/>
    </row>
    <row r="14" spans="1:9">
      <c r="A14" t="s">
        <v>40</v>
      </c>
      <c r="B14" t="s">
        <v>146</v>
      </c>
      <c r="F14" s="83" t="e">
        <f>SUM(F15:F16)</f>
        <v>#REF!</v>
      </c>
      <c r="G14" s="83" t="e">
        <f>SUM(G15:G16)</f>
        <v>#REF!</v>
      </c>
      <c r="H14" s="70" t="e">
        <f>SUM(H15:H16)</f>
        <v>#REF!</v>
      </c>
      <c r="I14" s="70" t="e">
        <f>SUM(I15:I16)</f>
        <v>#REF!</v>
      </c>
    </row>
    <row r="15" spans="1:9">
      <c r="A15" t="s">
        <v>42</v>
      </c>
      <c r="B15" t="s">
        <v>3</v>
      </c>
      <c r="F15" s="66" t="e">
        <f>PRIHODI!#REF!</f>
        <v>#REF!</v>
      </c>
      <c r="G15" s="66" t="e">
        <f>PRIHODI!#REF!</f>
        <v>#REF!</v>
      </c>
      <c r="H15" s="65" t="e">
        <f>PRIHODI!#REF!</f>
        <v>#REF!</v>
      </c>
      <c r="I15" s="65" t="e">
        <f>PRIHODI!#REF!</f>
        <v>#REF!</v>
      </c>
    </row>
    <row r="16" spans="1:9">
      <c r="A16" t="s">
        <v>44</v>
      </c>
      <c r="B16" t="s">
        <v>147</v>
      </c>
      <c r="F16" s="66">
        <v>0</v>
      </c>
      <c r="G16" s="66"/>
      <c r="H16" s="65">
        <v>0</v>
      </c>
      <c r="I16" s="65">
        <v>0</v>
      </c>
    </row>
    <row r="17" spans="1:9">
      <c r="A17" t="s">
        <v>46</v>
      </c>
      <c r="B17" t="s">
        <v>148</v>
      </c>
      <c r="F17" s="83" t="e">
        <f>SUM(F18:F19)</f>
        <v>#REF!</v>
      </c>
      <c r="G17" s="83" t="e">
        <f>SUM(G18:G19)</f>
        <v>#REF!</v>
      </c>
      <c r="H17" s="70" t="e">
        <f>SUM(H18:H19)</f>
        <v>#REF!</v>
      </c>
      <c r="I17" s="70" t="e">
        <f>SUM(I18:I19)</f>
        <v>#REF!</v>
      </c>
    </row>
    <row r="18" spans="1:9">
      <c r="A18" t="s">
        <v>48</v>
      </c>
      <c r="B18" t="s">
        <v>14</v>
      </c>
      <c r="F18" s="66" t="e">
        <f>RASHODI!#REF!-F19</f>
        <v>#REF!</v>
      </c>
      <c r="G18" s="66" t="e">
        <f>RASHODI!#REF!-G19</f>
        <v>#REF!</v>
      </c>
      <c r="H18" s="65" t="e">
        <f>RASHODI!#REF!-H19</f>
        <v>#REF!</v>
      </c>
      <c r="I18" s="65" t="e">
        <f>RASHODI!#REF!-I19</f>
        <v>#REF!</v>
      </c>
    </row>
    <row r="19" spans="1:9">
      <c r="A19" t="s">
        <v>50</v>
      </c>
      <c r="B19" t="s">
        <v>149</v>
      </c>
      <c r="F19" s="66" t="e">
        <f>RASHODI!#REF!+RASHODI!#REF!</f>
        <v>#REF!</v>
      </c>
      <c r="G19" s="66" t="e">
        <f>RASHODI!#REF!+RASHODI!#REF!</f>
        <v>#REF!</v>
      </c>
      <c r="H19" s="65" t="e">
        <f>RASHODI!#REF!+RASHODI!#REF!</f>
        <v>#REF!</v>
      </c>
      <c r="I19" s="65" t="e">
        <f>RASHODI!#REF!+RASHODI!#REF!</f>
        <v>#REF!</v>
      </c>
    </row>
    <row r="20" spans="1:9">
      <c r="A20" t="s">
        <v>52</v>
      </c>
      <c r="B20" t="s">
        <v>150</v>
      </c>
      <c r="F20" s="66" t="e">
        <f>F14-F17</f>
        <v>#REF!</v>
      </c>
      <c r="G20" s="66" t="e">
        <f>G14-G17</f>
        <v>#REF!</v>
      </c>
      <c r="H20" s="65" t="e">
        <f>H14-H17</f>
        <v>#REF!</v>
      </c>
      <c r="I20" s="65" t="e">
        <f>I14-I17</f>
        <v>#REF!</v>
      </c>
    </row>
    <row r="21" spans="1:9">
      <c r="F21" s="66"/>
      <c r="G21" s="66"/>
      <c r="H21" s="65"/>
      <c r="I21" s="65"/>
    </row>
    <row r="22" spans="1:9">
      <c r="F22" s="66"/>
      <c r="G22" s="66"/>
      <c r="H22" s="65"/>
      <c r="I22" s="65"/>
    </row>
    <row r="23" spans="1:9" hidden="1">
      <c r="A23" t="s">
        <v>54</v>
      </c>
      <c r="B23" t="s">
        <v>151</v>
      </c>
      <c r="F23" s="66">
        <v>-40159.67</v>
      </c>
      <c r="G23" s="66"/>
      <c r="H23" s="65">
        <v>0</v>
      </c>
      <c r="I23" s="65">
        <v>0</v>
      </c>
    </row>
    <row r="24" spans="1:9" hidden="1">
      <c r="F24" s="65"/>
      <c r="G24" s="65"/>
      <c r="H24" s="65"/>
      <c r="I24" s="65"/>
    </row>
    <row r="25" spans="1:9" hidden="1">
      <c r="F25" s="65"/>
      <c r="G25" s="65"/>
      <c r="H25" s="65"/>
      <c r="I25" s="65"/>
    </row>
    <row r="26" spans="1:9" hidden="1">
      <c r="A26" t="s">
        <v>56</v>
      </c>
      <c r="B26" t="s">
        <v>152</v>
      </c>
      <c r="F26" s="65"/>
      <c r="G26" s="65"/>
      <c r="H26" s="65"/>
      <c r="I26" s="65"/>
    </row>
    <row r="27" spans="1:9" hidden="1">
      <c r="A27" t="s">
        <v>58</v>
      </c>
      <c r="B27" t="s">
        <v>153</v>
      </c>
      <c r="F27" s="65"/>
      <c r="G27" s="65"/>
      <c r="H27" s="65"/>
      <c r="I27" s="65"/>
    </row>
    <row r="28" spans="1:9" hidden="1">
      <c r="A28" t="s">
        <v>60</v>
      </c>
      <c r="B28" t="s">
        <v>154</v>
      </c>
      <c r="F28" s="65"/>
      <c r="G28" s="65"/>
      <c r="H28" s="65"/>
      <c r="I28" s="65"/>
    </row>
    <row r="29" spans="1:9" hidden="1">
      <c r="F29" s="65"/>
      <c r="G29" s="65"/>
      <c r="H29" s="65"/>
      <c r="I29" s="65"/>
    </row>
    <row r="30" spans="1:9" hidden="1">
      <c r="A30" t="s">
        <v>62</v>
      </c>
      <c r="B30" t="s">
        <v>155</v>
      </c>
      <c r="F30" s="65"/>
      <c r="G30" s="65"/>
      <c r="H30" s="65"/>
      <c r="I30" s="65"/>
    </row>
  </sheetData>
  <mergeCells count="4">
    <mergeCell ref="H11:I11"/>
    <mergeCell ref="A5:I5"/>
    <mergeCell ref="A6:I6"/>
    <mergeCell ref="A8:I8"/>
  </mergeCells>
  <pageMargins left="0.64" right="0.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85" workbookViewId="0">
      <selection activeCell="B23" sqref="B23"/>
    </sheetView>
  </sheetViews>
  <sheetFormatPr defaultRowHeight="12.75"/>
  <cols>
    <col min="1" max="1" width="8.5703125" customWidth="1"/>
    <col min="2" max="2" width="48.85546875" customWidth="1"/>
    <col min="3" max="3" width="17.85546875" style="64" customWidth="1"/>
    <col min="4" max="5" width="17.85546875" customWidth="1"/>
    <col min="7" max="7" width="9.85546875" bestFit="1" customWidth="1"/>
  </cols>
  <sheetData>
    <row r="1" spans="1:5" ht="14.25">
      <c r="A1" s="8" t="s">
        <v>116</v>
      </c>
    </row>
    <row r="2" spans="1:5" ht="14.25">
      <c r="A2" s="8" t="s">
        <v>117</v>
      </c>
    </row>
    <row r="3" spans="1:5" ht="14.25">
      <c r="A3" s="8" t="s">
        <v>115</v>
      </c>
    </row>
    <row r="4" spans="1:5" ht="14.25">
      <c r="A4" s="8"/>
    </row>
    <row r="5" spans="1:5" ht="14.25">
      <c r="A5" s="8"/>
    </row>
    <row r="6" spans="1:5" s="2" customFormat="1" ht="20.25">
      <c r="A6" s="112" t="s">
        <v>219</v>
      </c>
      <c r="B6" s="112"/>
      <c r="C6" s="112"/>
      <c r="D6" s="112"/>
      <c r="E6" s="112"/>
    </row>
    <row r="7" spans="1:5" s="2" customFormat="1" ht="20.25">
      <c r="A7" s="112" t="s">
        <v>0</v>
      </c>
      <c r="B7" s="112"/>
      <c r="C7" s="112"/>
      <c r="D7" s="112"/>
      <c r="E7" s="112"/>
    </row>
    <row r="8" spans="1:5" s="2" customFormat="1" ht="20.25">
      <c r="A8" s="112"/>
      <c r="B8" s="112"/>
    </row>
    <row r="9" spans="1:5" s="3" customFormat="1" ht="15">
      <c r="D9" s="103" t="s">
        <v>222</v>
      </c>
      <c r="E9" s="103" t="s">
        <v>222</v>
      </c>
    </row>
    <row r="10" spans="1:5" s="3" customFormat="1" ht="15">
      <c r="A10" s="4" t="s">
        <v>1</v>
      </c>
      <c r="B10" s="4" t="s">
        <v>2</v>
      </c>
      <c r="C10" s="95" t="s">
        <v>137</v>
      </c>
      <c r="D10" s="95" t="s">
        <v>223</v>
      </c>
      <c r="E10" s="95" t="s">
        <v>224</v>
      </c>
    </row>
    <row r="11" spans="1:5" s="5" customFormat="1" ht="9.75" customHeight="1">
      <c r="C11" s="88"/>
      <c r="D11" s="88"/>
      <c r="E11" s="88"/>
    </row>
    <row r="12" spans="1:5" s="5" customFormat="1" ht="15">
      <c r="A12" s="9">
        <v>6</v>
      </c>
      <c r="B12" s="3" t="s">
        <v>3</v>
      </c>
      <c r="C12" s="10">
        <f>C14+C19+C31+C36</f>
        <v>7724910.0899999999</v>
      </c>
      <c r="D12" s="10">
        <f t="shared" ref="D12:E12" si="0">D14+D19+D31+D36</f>
        <v>7724910.0899999999</v>
      </c>
      <c r="E12" s="10">
        <f t="shared" si="0"/>
        <v>7724910.0899999999</v>
      </c>
    </row>
    <row r="13" spans="1:5" s="5" customFormat="1" ht="14.25">
      <c r="A13" s="6"/>
      <c r="C13" s="88"/>
      <c r="D13" s="88"/>
      <c r="E13" s="88"/>
    </row>
    <row r="14" spans="1:5" s="5" customFormat="1" ht="15">
      <c r="A14" s="75">
        <v>64</v>
      </c>
      <c r="B14" s="76" t="s">
        <v>4</v>
      </c>
      <c r="C14" s="77">
        <f>SUM(C15:C16)</f>
        <v>11700</v>
      </c>
      <c r="D14" s="107">
        <f>C14</f>
        <v>11700</v>
      </c>
      <c r="E14" s="107">
        <f>D14</f>
        <v>11700</v>
      </c>
    </row>
    <row r="15" spans="1:5" s="5" customFormat="1" ht="14.25">
      <c r="A15" s="45">
        <v>641</v>
      </c>
      <c r="B15" s="46" t="s">
        <v>5</v>
      </c>
      <c r="C15" s="60">
        <v>700</v>
      </c>
      <c r="D15" s="100"/>
      <c r="E15" s="100"/>
    </row>
    <row r="16" spans="1:5" s="5" customFormat="1" ht="14.25">
      <c r="A16" s="45">
        <v>642</v>
      </c>
      <c r="B16" s="46" t="s">
        <v>6</v>
      </c>
      <c r="C16" s="60">
        <v>11000</v>
      </c>
      <c r="D16" s="100"/>
      <c r="E16" s="100"/>
    </row>
    <row r="17" spans="1:5" s="5" customFormat="1" ht="14.25">
      <c r="A17" s="73"/>
      <c r="B17" s="49"/>
      <c r="C17" s="89"/>
      <c r="D17" s="89"/>
      <c r="E17" s="89"/>
    </row>
    <row r="18" spans="1:5" s="5" customFormat="1" ht="14.25">
      <c r="A18" s="6"/>
      <c r="C18" s="90"/>
      <c r="D18" s="89"/>
      <c r="E18" s="89"/>
    </row>
    <row r="19" spans="1:5" s="5" customFormat="1" ht="15">
      <c r="A19" s="75">
        <v>65</v>
      </c>
      <c r="B19" s="76" t="s">
        <v>131</v>
      </c>
      <c r="C19" s="101">
        <f>C20</f>
        <v>718200</v>
      </c>
      <c r="D19" s="107">
        <f>C19</f>
        <v>718200</v>
      </c>
      <c r="E19" s="107">
        <f>D19</f>
        <v>718200</v>
      </c>
    </row>
    <row r="20" spans="1:5" s="5" customFormat="1" ht="14.25">
      <c r="A20" s="45">
        <v>652</v>
      </c>
      <c r="B20" s="58" t="s">
        <v>87</v>
      </c>
      <c r="C20" s="60">
        <f>SUM(C21:C29)</f>
        <v>718200</v>
      </c>
      <c r="D20" s="84"/>
      <c r="E20" s="84"/>
    </row>
    <row r="21" spans="1:5" s="5" customFormat="1" ht="14.25">
      <c r="A21" s="45" t="s">
        <v>234</v>
      </c>
      <c r="B21" s="58" t="s">
        <v>25</v>
      </c>
      <c r="C21" s="60">
        <v>375000</v>
      </c>
      <c r="D21" s="100"/>
      <c r="E21" s="100"/>
    </row>
    <row r="22" spans="1:5" s="5" customFormat="1" ht="14.25">
      <c r="A22" s="45" t="s">
        <v>234</v>
      </c>
      <c r="B22" s="58" t="s">
        <v>26</v>
      </c>
      <c r="C22" s="60">
        <v>125000</v>
      </c>
      <c r="D22" s="100"/>
      <c r="E22" s="100"/>
    </row>
    <row r="23" spans="1:5" s="5" customFormat="1" ht="14.25">
      <c r="A23" s="45" t="s">
        <v>234</v>
      </c>
      <c r="B23" s="58" t="s">
        <v>27</v>
      </c>
      <c r="C23" s="60">
        <v>115000</v>
      </c>
      <c r="D23" s="97"/>
      <c r="E23" s="97"/>
    </row>
    <row r="24" spans="1:5" s="5" customFormat="1" ht="14.25" hidden="1">
      <c r="A24" s="45" t="s">
        <v>234</v>
      </c>
      <c r="B24" s="58" t="s">
        <v>28</v>
      </c>
      <c r="C24" s="60"/>
      <c r="D24" s="84"/>
      <c r="E24" s="84"/>
    </row>
    <row r="25" spans="1:5" s="86" customFormat="1" ht="14.25" hidden="1">
      <c r="A25" s="45" t="s">
        <v>234</v>
      </c>
      <c r="B25" s="87" t="s">
        <v>202</v>
      </c>
      <c r="C25" s="60"/>
      <c r="D25" s="100"/>
      <c r="E25" s="100"/>
    </row>
    <row r="26" spans="1:5" s="5" customFormat="1" ht="14.25">
      <c r="A26" s="45" t="s">
        <v>234</v>
      </c>
      <c r="B26" s="58" t="s">
        <v>29</v>
      </c>
      <c r="C26" s="60">
        <v>10200</v>
      </c>
      <c r="D26" s="100"/>
      <c r="E26" s="100"/>
    </row>
    <row r="27" spans="1:5" s="5" customFormat="1" ht="14.25">
      <c r="A27" s="45" t="s">
        <v>234</v>
      </c>
      <c r="B27" s="58" t="s">
        <v>30</v>
      </c>
      <c r="C27" s="60">
        <v>93000</v>
      </c>
      <c r="D27" s="100"/>
      <c r="E27" s="100"/>
    </row>
    <row r="28" spans="1:5" s="86" customFormat="1" ht="14.25" hidden="1">
      <c r="A28" s="85">
        <v>65267</v>
      </c>
      <c r="B28" s="87" t="s">
        <v>203</v>
      </c>
      <c r="C28" s="60"/>
      <c r="D28" s="100"/>
      <c r="E28" s="100"/>
    </row>
    <row r="29" spans="1:5" s="5" customFormat="1" ht="14.25" hidden="1">
      <c r="A29" s="45">
        <v>65268</v>
      </c>
      <c r="B29" s="58" t="s">
        <v>141</v>
      </c>
      <c r="C29" s="60"/>
      <c r="D29" s="100"/>
      <c r="E29" s="100"/>
    </row>
    <row r="30" spans="1:5" s="5" customFormat="1" ht="14.25">
      <c r="A30" s="6"/>
      <c r="C30" s="60"/>
      <c r="D30" s="84"/>
      <c r="E30" s="84"/>
    </row>
    <row r="31" spans="1:5" s="5" customFormat="1" ht="15">
      <c r="A31" s="75">
        <v>66</v>
      </c>
      <c r="B31" s="76" t="s">
        <v>31</v>
      </c>
      <c r="C31" s="102">
        <f>C32</f>
        <v>92227.99</v>
      </c>
      <c r="D31" s="107">
        <f>C31</f>
        <v>92227.99</v>
      </c>
      <c r="E31" s="107">
        <f>D31</f>
        <v>92227.99</v>
      </c>
    </row>
    <row r="32" spans="1:5" s="5" customFormat="1" ht="14.25">
      <c r="A32" s="45">
        <v>661</v>
      </c>
      <c r="B32" s="46" t="s">
        <v>88</v>
      </c>
      <c r="C32" s="60">
        <v>92227.99</v>
      </c>
      <c r="D32" s="100"/>
      <c r="E32" s="100"/>
    </row>
    <row r="33" spans="1:7" s="5" customFormat="1" ht="14.25" hidden="1">
      <c r="A33" s="45">
        <v>66151</v>
      </c>
      <c r="B33" s="46" t="s">
        <v>32</v>
      </c>
      <c r="C33" s="89"/>
      <c r="D33" s="89"/>
      <c r="E33" s="89"/>
    </row>
    <row r="34" spans="1:7" s="5" customFormat="1" ht="14.25">
      <c r="A34" s="6"/>
      <c r="C34" s="90"/>
      <c r="D34" s="89"/>
      <c r="E34" s="89"/>
    </row>
    <row r="35" spans="1:7" s="5" customFormat="1" ht="14.25">
      <c r="A35" s="6"/>
      <c r="C35" s="90"/>
      <c r="D35" s="89"/>
      <c r="E35" s="89"/>
    </row>
    <row r="36" spans="1:7" s="5" customFormat="1" ht="15">
      <c r="A36" s="75">
        <v>67</v>
      </c>
      <c r="B36" s="76" t="s">
        <v>7</v>
      </c>
      <c r="C36" s="77">
        <f>SUM(C38:C44)</f>
        <v>6902782.0999999996</v>
      </c>
      <c r="D36" s="107">
        <f>C36</f>
        <v>6902782.0999999996</v>
      </c>
      <c r="E36" s="107">
        <f>D36</f>
        <v>6902782.0999999996</v>
      </c>
    </row>
    <row r="37" spans="1:7" s="5" customFormat="1" ht="14.25">
      <c r="A37" s="45">
        <v>671</v>
      </c>
      <c r="B37" s="46" t="s">
        <v>135</v>
      </c>
      <c r="C37" s="60">
        <f>SUM(C38:C44)</f>
        <v>6902782.0999999996</v>
      </c>
      <c r="D37" s="84"/>
      <c r="E37" s="84"/>
    </row>
    <row r="38" spans="1:7" s="5" customFormat="1" ht="14.25">
      <c r="A38" s="45" t="s">
        <v>134</v>
      </c>
      <c r="B38" s="46" t="s">
        <v>125</v>
      </c>
      <c r="C38" s="60">
        <f>RASHODI!D15</f>
        <v>4510000</v>
      </c>
      <c r="D38" s="104"/>
      <c r="E38" s="104"/>
    </row>
    <row r="39" spans="1:7" s="5" customFormat="1" ht="14.25">
      <c r="A39" s="45" t="s">
        <v>134</v>
      </c>
      <c r="B39" s="46" t="s">
        <v>126</v>
      </c>
      <c r="C39" s="60">
        <f>607327.7+381058.4+1861</f>
        <v>990247.1</v>
      </c>
      <c r="D39" s="105"/>
      <c r="E39" s="105"/>
      <c r="G39" s="7"/>
    </row>
    <row r="40" spans="1:7" s="5" customFormat="1" ht="14.25">
      <c r="A40" s="45" t="s">
        <v>197</v>
      </c>
      <c r="B40" s="46" t="s">
        <v>215</v>
      </c>
      <c r="C40" s="60">
        <v>1000000</v>
      </c>
      <c r="D40" s="106"/>
      <c r="E40" s="106"/>
    </row>
    <row r="41" spans="1:7" s="5" customFormat="1" ht="14.25">
      <c r="A41" s="45" t="s">
        <v>134</v>
      </c>
      <c r="B41" s="58" t="s">
        <v>127</v>
      </c>
      <c r="C41" s="60">
        <v>316135</v>
      </c>
      <c r="D41" s="96"/>
      <c r="E41" s="96"/>
    </row>
    <row r="42" spans="1:7" s="5" customFormat="1" ht="14.25">
      <c r="A42" s="45" t="s">
        <v>134</v>
      </c>
      <c r="B42" s="46" t="s">
        <v>128</v>
      </c>
      <c r="C42" s="60">
        <v>66400</v>
      </c>
      <c r="D42" s="97"/>
      <c r="E42" s="97"/>
    </row>
    <row r="43" spans="1:7" s="5" customFormat="1" ht="14.25">
      <c r="A43" s="45" t="s">
        <v>134</v>
      </c>
      <c r="B43" s="46" t="s">
        <v>129</v>
      </c>
      <c r="C43" s="60">
        <v>10000</v>
      </c>
      <c r="D43" s="97"/>
      <c r="E43" s="97"/>
    </row>
    <row r="44" spans="1:7" s="5" customFormat="1" ht="14.25">
      <c r="A44" s="45" t="s">
        <v>134</v>
      </c>
      <c r="B44" s="46" t="s">
        <v>130</v>
      </c>
      <c r="C44" s="60">
        <v>10000</v>
      </c>
      <c r="D44" s="97"/>
      <c r="E44" s="97"/>
    </row>
    <row r="45" spans="1:7" s="5" customFormat="1" ht="14.25">
      <c r="A45" s="6"/>
      <c r="C45" s="88"/>
      <c r="D45" s="88"/>
      <c r="E45" s="88"/>
    </row>
    <row r="46" spans="1:7" s="5" customFormat="1" ht="14.25">
      <c r="A46" s="6">
        <v>7</v>
      </c>
      <c r="B46" s="5" t="s">
        <v>8</v>
      </c>
      <c r="C46" s="88"/>
      <c r="D46" s="88"/>
      <c r="E46" s="88"/>
    </row>
    <row r="47" spans="1:7" s="5" customFormat="1" ht="14.25">
      <c r="A47" s="6">
        <v>72</v>
      </c>
      <c r="B47" s="5" t="s">
        <v>9</v>
      </c>
      <c r="C47" s="88"/>
      <c r="D47" s="88"/>
      <c r="E47" s="88"/>
    </row>
    <row r="48" spans="1:7" s="5" customFormat="1" ht="14.25">
      <c r="A48" s="6"/>
      <c r="C48" s="88"/>
      <c r="D48" s="88"/>
      <c r="E48" s="88"/>
    </row>
    <row r="49" spans="1:5" s="5" customFormat="1" ht="14.25">
      <c r="A49" s="6">
        <v>6</v>
      </c>
      <c r="B49" s="5" t="s">
        <v>3</v>
      </c>
      <c r="C49" s="7">
        <f>C12</f>
        <v>7724910.0899999999</v>
      </c>
      <c r="D49" s="7">
        <f t="shared" ref="D49:E49" si="1">D12</f>
        <v>7724910.0899999999</v>
      </c>
      <c r="E49" s="7">
        <f t="shared" si="1"/>
        <v>7724910.0899999999</v>
      </c>
    </row>
    <row r="50" spans="1:5" s="5" customFormat="1" ht="14.25">
      <c r="A50" s="6">
        <v>7</v>
      </c>
      <c r="B50" s="5" t="s">
        <v>132</v>
      </c>
      <c r="C50" s="88"/>
      <c r="D50" s="88"/>
      <c r="E50" s="88"/>
    </row>
    <row r="51" spans="1:5" s="5" customFormat="1" ht="15" thickBot="1">
      <c r="A51" s="6"/>
      <c r="C51" s="88"/>
      <c r="D51" s="88"/>
      <c r="E51" s="88"/>
    </row>
    <row r="52" spans="1:5" s="3" customFormat="1" ht="15.75" thickBot="1">
      <c r="A52" s="9"/>
      <c r="B52" s="79" t="s">
        <v>10</v>
      </c>
      <c r="C52" s="80">
        <f>SUM(C49:C51)</f>
        <v>7724910.0899999999</v>
      </c>
      <c r="D52" s="80">
        <f t="shared" ref="D52:E52" si="2">SUM(D49:D51)</f>
        <v>7724910.0899999999</v>
      </c>
      <c r="E52" s="80">
        <f t="shared" si="2"/>
        <v>7724910.0899999999</v>
      </c>
    </row>
    <row r="53" spans="1:5">
      <c r="A53" s="1"/>
    </row>
    <row r="54" spans="1:5">
      <c r="A54" s="1"/>
    </row>
    <row r="55" spans="1:5">
      <c r="A55" s="1"/>
    </row>
  </sheetData>
  <mergeCells count="3">
    <mergeCell ref="A8:B8"/>
    <mergeCell ref="A6:E6"/>
    <mergeCell ref="A7:E7"/>
  </mergeCells>
  <phoneticPr fontId="7" type="noConversion"/>
  <pageMargins left="0.75" right="0.75" top="0.3" bottom="0.23" header="0.18" footer="0.17"/>
  <pageSetup paperSize="9" scale="7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zoomScale="85" workbookViewId="0">
      <selection activeCell="E188" sqref="E188"/>
    </sheetView>
  </sheetViews>
  <sheetFormatPr defaultRowHeight="14.25"/>
  <cols>
    <col min="1" max="1" width="10.7109375" style="8" customWidth="1"/>
    <col min="2" max="2" width="9.28515625" style="5" bestFit="1" customWidth="1"/>
    <col min="3" max="3" width="53.140625" style="5" customWidth="1"/>
    <col min="4" max="4" width="17.85546875" style="5" customWidth="1"/>
    <col min="5" max="6" width="17.5703125" style="8" customWidth="1"/>
    <col min="7" max="16384" width="9.140625" style="8"/>
  </cols>
  <sheetData>
    <row r="1" spans="1:6">
      <c r="A1" s="8" t="s">
        <v>116</v>
      </c>
    </row>
    <row r="2" spans="1:6">
      <c r="A2" s="8" t="s">
        <v>117</v>
      </c>
    </row>
    <row r="3" spans="1:6">
      <c r="A3" s="8" t="s">
        <v>115</v>
      </c>
    </row>
    <row r="6" spans="1:6" s="3" customFormat="1" ht="20.25">
      <c r="A6" s="112" t="s">
        <v>219</v>
      </c>
      <c r="B6" s="112"/>
      <c r="C6" s="112"/>
      <c r="D6" s="112"/>
      <c r="E6" s="112"/>
      <c r="F6" s="112"/>
    </row>
    <row r="7" spans="1:6" s="3" customFormat="1" ht="20.25">
      <c r="A7" s="112" t="s">
        <v>124</v>
      </c>
      <c r="B7" s="112"/>
      <c r="C7" s="112"/>
      <c r="D7" s="112"/>
      <c r="E7" s="112"/>
      <c r="F7" s="112"/>
    </row>
    <row r="8" spans="1:6" s="3" customFormat="1" ht="20.25">
      <c r="A8" s="112"/>
      <c r="B8" s="112"/>
      <c r="C8" s="112"/>
    </row>
    <row r="9" spans="1:6" s="3" customFormat="1" ht="15">
      <c r="E9" s="103" t="s">
        <v>222</v>
      </c>
      <c r="F9" s="103" t="s">
        <v>222</v>
      </c>
    </row>
    <row r="10" spans="1:6" s="3" customFormat="1" ht="15">
      <c r="A10" s="4" t="s">
        <v>160</v>
      </c>
      <c r="B10" s="4" t="s">
        <v>1</v>
      </c>
      <c r="C10" s="4" t="s">
        <v>11</v>
      </c>
      <c r="D10" s="95" t="s">
        <v>137</v>
      </c>
      <c r="E10" s="95" t="s">
        <v>223</v>
      </c>
      <c r="F10" s="95" t="s">
        <v>225</v>
      </c>
    </row>
    <row r="11" spans="1:6" ht="8.25" customHeight="1">
      <c r="D11" s="7"/>
    </row>
    <row r="12" spans="1:6">
      <c r="A12" s="72"/>
      <c r="C12" s="5" t="s">
        <v>12</v>
      </c>
      <c r="D12" s="7"/>
    </row>
    <row r="13" spans="1:6">
      <c r="C13" s="5" t="s">
        <v>162</v>
      </c>
      <c r="D13" s="7"/>
    </row>
    <row r="14" spans="1:6">
      <c r="A14" s="5"/>
      <c r="C14" s="5" t="s">
        <v>13</v>
      </c>
      <c r="D14" s="7"/>
    </row>
    <row r="15" spans="1:6" ht="15">
      <c r="B15" s="75">
        <v>3</v>
      </c>
      <c r="C15" s="76" t="s">
        <v>14</v>
      </c>
      <c r="D15" s="77">
        <f>D16+D20</f>
        <v>4510000</v>
      </c>
      <c r="E15" s="10">
        <f>D15</f>
        <v>4510000</v>
      </c>
      <c r="F15" s="10">
        <f>E15</f>
        <v>4510000</v>
      </c>
    </row>
    <row r="16" spans="1:6" ht="15">
      <c r="B16" s="50">
        <v>31</v>
      </c>
      <c r="C16" s="51" t="s">
        <v>15</v>
      </c>
      <c r="D16" s="47">
        <f>SUM(D17:D19)</f>
        <v>4360000</v>
      </c>
      <c r="E16" s="10">
        <f>D16</f>
        <v>4360000</v>
      </c>
      <c r="F16" s="10">
        <f>E16</f>
        <v>4360000</v>
      </c>
    </row>
    <row r="17" spans="1:6">
      <c r="B17" s="45">
        <v>311</v>
      </c>
      <c r="C17" s="46" t="s">
        <v>16</v>
      </c>
      <c r="D17" s="110">
        <v>3700000</v>
      </c>
    </row>
    <row r="18" spans="1:6">
      <c r="B18" s="45">
        <v>312</v>
      </c>
      <c r="C18" s="46" t="s">
        <v>33</v>
      </c>
      <c r="D18" s="110">
        <v>60000</v>
      </c>
    </row>
    <row r="19" spans="1:6">
      <c r="B19" s="45">
        <v>313</v>
      </c>
      <c r="C19" s="46" t="s">
        <v>17</v>
      </c>
      <c r="D19" s="110">
        <v>600000</v>
      </c>
    </row>
    <row r="20" spans="1:6" ht="15">
      <c r="B20" s="50">
        <v>32</v>
      </c>
      <c r="C20" s="51" t="s">
        <v>18</v>
      </c>
      <c r="D20" s="47">
        <f>SUM(D21:D21)</f>
        <v>150000</v>
      </c>
      <c r="E20" s="10">
        <f>D20</f>
        <v>150000</v>
      </c>
      <c r="F20" s="10">
        <f>E20</f>
        <v>150000</v>
      </c>
    </row>
    <row r="21" spans="1:6">
      <c r="B21" s="45">
        <v>321</v>
      </c>
      <c r="C21" s="46" t="s">
        <v>19</v>
      </c>
      <c r="D21" s="110">
        <v>150000</v>
      </c>
    </row>
    <row r="22" spans="1:6">
      <c r="B22" s="6"/>
      <c r="D22" s="7"/>
    </row>
    <row r="23" spans="1:6">
      <c r="A23" s="72">
        <v>2101</v>
      </c>
      <c r="B23" s="6"/>
      <c r="C23" s="5" t="s">
        <v>164</v>
      </c>
      <c r="D23" s="7"/>
    </row>
    <row r="24" spans="1:6">
      <c r="B24" s="6"/>
      <c r="C24" s="5" t="s">
        <v>163</v>
      </c>
      <c r="D24" s="7"/>
    </row>
    <row r="25" spans="1:6">
      <c r="A25" s="5" t="s">
        <v>165</v>
      </c>
      <c r="B25" s="6"/>
      <c r="C25" s="5" t="s">
        <v>166</v>
      </c>
      <c r="D25" s="7"/>
    </row>
    <row r="26" spans="1:6" ht="15">
      <c r="B26" s="75">
        <v>3</v>
      </c>
      <c r="C26" s="76" t="s">
        <v>14</v>
      </c>
      <c r="D26" s="77">
        <f>D27+D32</f>
        <v>218712</v>
      </c>
      <c r="E26" s="10">
        <f>D26</f>
        <v>218712</v>
      </c>
      <c r="F26" s="10">
        <f>E26</f>
        <v>218712</v>
      </c>
    </row>
    <row r="27" spans="1:6" ht="15">
      <c r="B27" s="50">
        <v>32</v>
      </c>
      <c r="C27" s="51" t="s">
        <v>18</v>
      </c>
      <c r="D27" s="47">
        <f>SUM(D28:D31)</f>
        <v>214212</v>
      </c>
      <c r="E27" s="10">
        <f>D27</f>
        <v>214212</v>
      </c>
      <c r="F27" s="10">
        <f>E27</f>
        <v>214212</v>
      </c>
    </row>
    <row r="28" spans="1:6">
      <c r="B28" s="45">
        <v>321</v>
      </c>
      <c r="C28" s="46" t="s">
        <v>19</v>
      </c>
      <c r="D28" s="110">
        <v>29370</v>
      </c>
    </row>
    <row r="29" spans="1:6">
      <c r="B29" s="45">
        <v>322</v>
      </c>
      <c r="C29" s="46" t="s">
        <v>20</v>
      </c>
      <c r="D29" s="110">
        <v>65152</v>
      </c>
    </row>
    <row r="30" spans="1:6">
      <c r="B30" s="45">
        <v>323</v>
      </c>
      <c r="C30" s="46" t="s">
        <v>21</v>
      </c>
      <c r="D30" s="110">
        <v>118890</v>
      </c>
    </row>
    <row r="31" spans="1:6">
      <c r="B31" s="45">
        <v>329</v>
      </c>
      <c r="C31" s="46" t="s">
        <v>167</v>
      </c>
      <c r="D31" s="110">
        <v>800</v>
      </c>
    </row>
    <row r="32" spans="1:6" ht="15">
      <c r="B32" s="50">
        <v>34</v>
      </c>
      <c r="C32" s="51" t="s">
        <v>168</v>
      </c>
      <c r="D32" s="47">
        <f>D33</f>
        <v>4500</v>
      </c>
      <c r="E32" s="10">
        <f>D32</f>
        <v>4500</v>
      </c>
      <c r="F32" s="10">
        <f>E32</f>
        <v>4500</v>
      </c>
    </row>
    <row r="33" spans="1:6">
      <c r="B33" s="45">
        <v>343</v>
      </c>
      <c r="C33" s="46" t="s">
        <v>169</v>
      </c>
      <c r="D33" s="110">
        <v>4500</v>
      </c>
    </row>
    <row r="34" spans="1:6">
      <c r="B34" s="73"/>
      <c r="C34" s="49"/>
      <c r="D34" s="57"/>
    </row>
    <row r="35" spans="1:6">
      <c r="A35" s="72">
        <v>2101</v>
      </c>
      <c r="B35" s="6"/>
      <c r="C35" s="5" t="s">
        <v>164</v>
      </c>
      <c r="D35" s="7"/>
    </row>
    <row r="36" spans="1:6">
      <c r="B36" s="6"/>
      <c r="C36" s="5" t="s">
        <v>163</v>
      </c>
      <c r="D36" s="7"/>
    </row>
    <row r="37" spans="1:6">
      <c r="A37" s="5" t="s">
        <v>161</v>
      </c>
      <c r="B37" s="6"/>
      <c r="C37" s="5" t="s">
        <v>170</v>
      </c>
      <c r="D37" s="7"/>
    </row>
    <row r="38" spans="1:6" ht="15">
      <c r="B38" s="75">
        <v>3</v>
      </c>
      <c r="C38" s="76" t="s">
        <v>14</v>
      </c>
      <c r="D38" s="77">
        <f>D39+D41</f>
        <v>388615.7</v>
      </c>
      <c r="E38" s="10">
        <f>D38</f>
        <v>388615.7</v>
      </c>
      <c r="F38" s="10">
        <f>E38</f>
        <v>388615.7</v>
      </c>
    </row>
    <row r="39" spans="1:6" ht="15">
      <c r="B39" s="50">
        <v>32</v>
      </c>
      <c r="C39" s="51" t="s">
        <v>18</v>
      </c>
      <c r="D39" s="47">
        <f>SUM(D40:D40)</f>
        <v>8500</v>
      </c>
      <c r="E39" s="10">
        <f>D39</f>
        <v>8500</v>
      </c>
      <c r="F39" s="10">
        <f>E39</f>
        <v>8500</v>
      </c>
    </row>
    <row r="40" spans="1:6">
      <c r="B40" s="45">
        <v>323</v>
      </c>
      <c r="C40" s="46" t="s">
        <v>21</v>
      </c>
      <c r="D40" s="110">
        <v>8500</v>
      </c>
    </row>
    <row r="41" spans="1:6" ht="15">
      <c r="B41" s="50">
        <v>37</v>
      </c>
      <c r="C41" s="51" t="s">
        <v>171</v>
      </c>
      <c r="D41" s="47">
        <f>D42</f>
        <v>380115.7</v>
      </c>
      <c r="E41" s="10">
        <f>D41</f>
        <v>380115.7</v>
      </c>
      <c r="F41" s="10">
        <f>E41</f>
        <v>380115.7</v>
      </c>
    </row>
    <row r="42" spans="1:6">
      <c r="B42" s="45">
        <v>372</v>
      </c>
      <c r="C42" s="46" t="s">
        <v>172</v>
      </c>
      <c r="D42" s="110">
        <v>380115.7</v>
      </c>
    </row>
    <row r="43" spans="1:6">
      <c r="B43" s="73"/>
      <c r="C43" s="49"/>
      <c r="D43" s="57"/>
    </row>
    <row r="44" spans="1:6">
      <c r="A44" s="72">
        <v>2102</v>
      </c>
      <c r="B44" s="6"/>
      <c r="C44" s="5" t="s">
        <v>174</v>
      </c>
      <c r="D44" s="7"/>
      <c r="E44" s="11"/>
    </row>
    <row r="45" spans="1:6">
      <c r="B45" s="6"/>
      <c r="C45" s="5" t="s">
        <v>163</v>
      </c>
      <c r="D45" s="7"/>
    </row>
    <row r="46" spans="1:6">
      <c r="A46" s="5" t="s">
        <v>173</v>
      </c>
      <c r="B46" s="6"/>
      <c r="C46" s="5" t="s">
        <v>175</v>
      </c>
      <c r="D46" s="7"/>
    </row>
    <row r="47" spans="1:6" ht="15">
      <c r="B47" s="75">
        <v>3</v>
      </c>
      <c r="C47" s="76" t="s">
        <v>14</v>
      </c>
      <c r="D47" s="77">
        <f>D48</f>
        <v>381058.4</v>
      </c>
      <c r="E47" s="10">
        <f>D47</f>
        <v>381058.4</v>
      </c>
      <c r="F47" s="10">
        <f>E47</f>
        <v>381058.4</v>
      </c>
    </row>
    <row r="48" spans="1:6" ht="15">
      <c r="B48" s="50">
        <v>32</v>
      </c>
      <c r="C48" s="51" t="s">
        <v>18</v>
      </c>
      <c r="D48" s="47">
        <f>SUM(D49:D50)</f>
        <v>381058.4</v>
      </c>
      <c r="E48" s="10">
        <f>D48</f>
        <v>381058.4</v>
      </c>
      <c r="F48" s="10">
        <f>E48</f>
        <v>381058.4</v>
      </c>
    </row>
    <row r="49" spans="1:6">
      <c r="B49" s="45">
        <v>322</v>
      </c>
      <c r="C49" s="46" t="s">
        <v>20</v>
      </c>
      <c r="D49" s="110">
        <v>364585.75</v>
      </c>
    </row>
    <row r="50" spans="1:6">
      <c r="B50" s="45">
        <v>329</v>
      </c>
      <c r="C50" s="46" t="s">
        <v>176</v>
      </c>
      <c r="D50" s="110">
        <v>16472.650000000001</v>
      </c>
    </row>
    <row r="51" spans="1:6">
      <c r="B51" s="73"/>
      <c r="C51" s="49"/>
      <c r="D51" s="57"/>
    </row>
    <row r="52" spans="1:6">
      <c r="A52" s="72">
        <v>2301</v>
      </c>
      <c r="B52" s="6"/>
      <c r="C52" s="5" t="s">
        <v>180</v>
      </c>
      <c r="D52" s="7"/>
    </row>
    <row r="53" spans="1:6">
      <c r="B53" s="6"/>
      <c r="C53" s="5" t="s">
        <v>163</v>
      </c>
      <c r="D53" s="7"/>
    </row>
    <row r="54" spans="1:6">
      <c r="A54" s="5" t="s">
        <v>210</v>
      </c>
      <c r="B54" s="6"/>
      <c r="C54" s="5" t="s">
        <v>211</v>
      </c>
      <c r="D54" s="7"/>
    </row>
    <row r="55" spans="1:6" ht="15">
      <c r="B55" s="75">
        <v>3</v>
      </c>
      <c r="C55" s="76" t="s">
        <v>14</v>
      </c>
      <c r="D55" s="77">
        <f>D56</f>
        <v>1861</v>
      </c>
      <c r="E55" s="10">
        <f>D55</f>
        <v>1861</v>
      </c>
      <c r="F55" s="10">
        <f>E55</f>
        <v>1861</v>
      </c>
    </row>
    <row r="56" spans="1:6" ht="15">
      <c r="B56" s="50">
        <v>32</v>
      </c>
      <c r="C56" s="51" t="s">
        <v>18</v>
      </c>
      <c r="D56" s="47">
        <f>SUM(D57:D59)</f>
        <v>1861</v>
      </c>
      <c r="E56" s="10">
        <f>D56</f>
        <v>1861</v>
      </c>
      <c r="F56" s="10">
        <f>E56</f>
        <v>1861</v>
      </c>
    </row>
    <row r="57" spans="1:6" s="86" customFormat="1">
      <c r="B57" s="45">
        <v>321</v>
      </c>
      <c r="C57" s="46" t="s">
        <v>19</v>
      </c>
      <c r="D57" s="110">
        <v>227</v>
      </c>
    </row>
    <row r="58" spans="1:6" s="86" customFormat="1">
      <c r="B58" s="45">
        <v>322</v>
      </c>
      <c r="C58" s="46" t="s">
        <v>20</v>
      </c>
      <c r="D58" s="110">
        <v>634</v>
      </c>
    </row>
    <row r="59" spans="1:6" s="86" customFormat="1">
      <c r="B59" s="45">
        <v>323</v>
      </c>
      <c r="C59" s="46" t="s">
        <v>21</v>
      </c>
      <c r="D59" s="110">
        <v>1000</v>
      </c>
    </row>
    <row r="60" spans="1:6">
      <c r="B60" s="6"/>
      <c r="D60" s="7"/>
    </row>
    <row r="61" spans="1:6">
      <c r="A61" s="72">
        <v>2301</v>
      </c>
      <c r="B61" s="6"/>
      <c r="C61" s="5" t="s">
        <v>180</v>
      </c>
      <c r="D61" s="7"/>
    </row>
    <row r="62" spans="1:6">
      <c r="B62" s="6"/>
      <c r="C62" s="5" t="s">
        <v>177</v>
      </c>
      <c r="D62" s="7"/>
    </row>
    <row r="63" spans="1:6" ht="15" thickBot="1">
      <c r="A63" s="5" t="s">
        <v>178</v>
      </c>
      <c r="B63" s="6"/>
      <c r="C63" s="5" t="s">
        <v>93</v>
      </c>
      <c r="D63" s="7"/>
    </row>
    <row r="64" spans="1:6" ht="15">
      <c r="B64" s="75">
        <v>3</v>
      </c>
      <c r="C64" s="78" t="s">
        <v>14</v>
      </c>
      <c r="D64" s="123">
        <f>D65+D69</f>
        <v>202635</v>
      </c>
      <c r="E64" s="10">
        <f>D64</f>
        <v>202635</v>
      </c>
      <c r="F64" s="10">
        <f>E64</f>
        <v>202635</v>
      </c>
    </row>
    <row r="65" spans="1:6" ht="15">
      <c r="B65" s="50">
        <v>31</v>
      </c>
      <c r="C65" s="74" t="s">
        <v>15</v>
      </c>
      <c r="D65" s="59">
        <f>SUM(D66:D68)</f>
        <v>199831.8</v>
      </c>
      <c r="E65" s="10">
        <f>D65</f>
        <v>199831.8</v>
      </c>
      <c r="F65" s="10">
        <f>E65</f>
        <v>199831.8</v>
      </c>
    </row>
    <row r="66" spans="1:6">
      <c r="B66" s="45">
        <v>311</v>
      </c>
      <c r="C66" s="58" t="s">
        <v>179</v>
      </c>
      <c r="D66" s="110">
        <f>161727.53+1049.01</f>
        <v>162776.54</v>
      </c>
    </row>
    <row r="67" spans="1:6" s="86" customFormat="1">
      <c r="B67" s="45">
        <v>312</v>
      </c>
      <c r="C67" s="58" t="s">
        <v>201</v>
      </c>
      <c r="D67" s="110">
        <v>8163.87</v>
      </c>
    </row>
    <row r="68" spans="1:6">
      <c r="B68" s="45">
        <v>313</v>
      </c>
      <c r="C68" s="58" t="s">
        <v>17</v>
      </c>
      <c r="D68" s="110">
        <f>25777.42+3113.97</f>
        <v>28891.39</v>
      </c>
    </row>
    <row r="69" spans="1:6" ht="15">
      <c r="B69" s="50">
        <v>32</v>
      </c>
      <c r="C69" s="74" t="s">
        <v>18</v>
      </c>
      <c r="D69" s="59">
        <f>SUM(D70:D70)</f>
        <v>2803.2</v>
      </c>
      <c r="E69" s="10">
        <f>D69</f>
        <v>2803.2</v>
      </c>
      <c r="F69" s="10">
        <f>E69</f>
        <v>2803.2</v>
      </c>
    </row>
    <row r="70" spans="1:6">
      <c r="B70" s="45">
        <v>321</v>
      </c>
      <c r="C70" s="58" t="s">
        <v>19</v>
      </c>
      <c r="D70" s="110">
        <v>2803.2</v>
      </c>
    </row>
    <row r="71" spans="1:6">
      <c r="B71" s="73"/>
      <c r="C71" s="49"/>
      <c r="D71" s="84"/>
    </row>
    <row r="72" spans="1:6">
      <c r="A72" s="72">
        <v>2301</v>
      </c>
      <c r="B72" s="6"/>
      <c r="C72" s="5" t="s">
        <v>180</v>
      </c>
      <c r="D72" s="7"/>
    </row>
    <row r="73" spans="1:6">
      <c r="B73" s="6"/>
      <c r="C73" s="5" t="s">
        <v>177</v>
      </c>
      <c r="D73" s="7"/>
    </row>
    <row r="74" spans="1:6" ht="15" thickBot="1">
      <c r="A74" s="5" t="s">
        <v>183</v>
      </c>
      <c r="B74" s="6"/>
      <c r="C74" s="5" t="s">
        <v>184</v>
      </c>
      <c r="D74" s="7"/>
    </row>
    <row r="75" spans="1:6" ht="15">
      <c r="B75" s="75">
        <v>3</v>
      </c>
      <c r="C75" s="78" t="s">
        <v>14</v>
      </c>
      <c r="D75" s="123">
        <f>D76</f>
        <v>8500</v>
      </c>
      <c r="E75" s="10">
        <f>D75</f>
        <v>8500</v>
      </c>
      <c r="F75" s="10">
        <f>E75</f>
        <v>8500</v>
      </c>
    </row>
    <row r="76" spans="1:6" ht="15">
      <c r="B76" s="50">
        <v>32</v>
      </c>
      <c r="C76" s="74" t="s">
        <v>18</v>
      </c>
      <c r="D76" s="59">
        <f>SUM(D77:D77)</f>
        <v>8500</v>
      </c>
      <c r="E76" s="10">
        <f>D76</f>
        <v>8500</v>
      </c>
      <c r="F76" s="10">
        <f>E76</f>
        <v>8500</v>
      </c>
    </row>
    <row r="77" spans="1:6">
      <c r="B77" s="45">
        <v>329</v>
      </c>
      <c r="C77" s="58" t="s">
        <v>176</v>
      </c>
      <c r="D77" s="60">
        <v>8500</v>
      </c>
    </row>
    <row r="78" spans="1:6">
      <c r="B78" s="73"/>
      <c r="C78" s="49"/>
      <c r="D78" s="84"/>
    </row>
    <row r="79" spans="1:6">
      <c r="A79" s="72">
        <v>2301</v>
      </c>
      <c r="B79" s="6"/>
      <c r="C79" s="5" t="s">
        <v>180</v>
      </c>
      <c r="D79" s="7"/>
    </row>
    <row r="80" spans="1:6">
      <c r="B80" s="6"/>
      <c r="C80" s="5" t="s">
        <v>177</v>
      </c>
      <c r="D80" s="7"/>
    </row>
    <row r="81" spans="1:6" ht="15" thickBot="1">
      <c r="A81" s="5" t="s">
        <v>185</v>
      </c>
      <c r="B81" s="6"/>
      <c r="C81" s="5" t="s">
        <v>186</v>
      </c>
      <c r="D81" s="7"/>
    </row>
    <row r="82" spans="1:6" ht="15">
      <c r="B82" s="75">
        <v>3</v>
      </c>
      <c r="C82" s="78" t="s">
        <v>14</v>
      </c>
      <c r="D82" s="123">
        <f>D83</f>
        <v>30000</v>
      </c>
      <c r="E82" s="10">
        <f>D82</f>
        <v>30000</v>
      </c>
      <c r="F82" s="10">
        <f>E82</f>
        <v>30000</v>
      </c>
    </row>
    <row r="83" spans="1:6" ht="15">
      <c r="B83" s="50">
        <v>31</v>
      </c>
      <c r="C83" s="74" t="s">
        <v>15</v>
      </c>
      <c r="D83" s="59">
        <f>SUM(D84:D85)</f>
        <v>30000</v>
      </c>
      <c r="E83" s="10">
        <f>D83</f>
        <v>30000</v>
      </c>
      <c r="F83" s="10">
        <f>E83</f>
        <v>30000</v>
      </c>
    </row>
    <row r="84" spans="1:6">
      <c r="B84" s="45">
        <v>311</v>
      </c>
      <c r="C84" s="58" t="s">
        <v>179</v>
      </c>
      <c r="D84" s="110">
        <f>14371.47+11366.7</f>
        <v>25738.17</v>
      </c>
      <c r="E84" s="11"/>
    </row>
    <row r="85" spans="1:6">
      <c r="B85" s="45">
        <v>313</v>
      </c>
      <c r="C85" s="58" t="s">
        <v>17</v>
      </c>
      <c r="D85" s="110">
        <f>3800.67+461.16</f>
        <v>4261.83</v>
      </c>
    </row>
    <row r="86" spans="1:6">
      <c r="B86" s="73"/>
      <c r="C86" s="49"/>
      <c r="D86" s="84"/>
    </row>
    <row r="87" spans="1:6">
      <c r="A87" s="72">
        <v>2301</v>
      </c>
      <c r="B87" s="6"/>
      <c r="C87" s="5" t="s">
        <v>180</v>
      </c>
      <c r="D87" s="7"/>
    </row>
    <row r="88" spans="1:6">
      <c r="B88" s="6"/>
      <c r="C88" s="5" t="s">
        <v>177</v>
      </c>
      <c r="D88" s="7"/>
    </row>
    <row r="89" spans="1:6" ht="15" thickBot="1">
      <c r="A89" s="5" t="s">
        <v>187</v>
      </c>
      <c r="B89" s="6"/>
      <c r="C89" s="5" t="s">
        <v>188</v>
      </c>
      <c r="D89" s="7"/>
    </row>
    <row r="90" spans="1:6" ht="15">
      <c r="B90" s="75">
        <v>3</v>
      </c>
      <c r="C90" s="78" t="s">
        <v>14</v>
      </c>
      <c r="D90" s="123">
        <f>D91</f>
        <v>65000</v>
      </c>
      <c r="E90" s="10">
        <f>D90</f>
        <v>65000</v>
      </c>
      <c r="F90" s="10">
        <f>E90</f>
        <v>65000</v>
      </c>
    </row>
    <row r="91" spans="1:6" ht="15">
      <c r="B91" s="50">
        <v>31</v>
      </c>
      <c r="C91" s="74" t="s">
        <v>15</v>
      </c>
      <c r="D91" s="59">
        <f>SUM(D92:D93)</f>
        <v>65000</v>
      </c>
      <c r="E91" s="10">
        <f>D91</f>
        <v>65000</v>
      </c>
      <c r="F91" s="10">
        <f>E91</f>
        <v>65000</v>
      </c>
    </row>
    <row r="92" spans="1:6">
      <c r="B92" s="45">
        <v>311</v>
      </c>
      <c r="C92" s="58" t="s">
        <v>179</v>
      </c>
      <c r="D92" s="110">
        <v>55706.6</v>
      </c>
    </row>
    <row r="93" spans="1:6">
      <c r="B93" s="45">
        <v>313</v>
      </c>
      <c r="C93" s="58" t="s">
        <v>17</v>
      </c>
      <c r="D93" s="110">
        <f>8294.94+998.46</f>
        <v>9293.4000000000015</v>
      </c>
    </row>
    <row r="94" spans="1:6">
      <c r="B94" s="73"/>
      <c r="C94" s="49"/>
      <c r="D94" s="84"/>
    </row>
    <row r="95" spans="1:6">
      <c r="A95" s="72">
        <v>2301</v>
      </c>
      <c r="B95" s="6"/>
      <c r="C95" s="5" t="s">
        <v>180</v>
      </c>
      <c r="D95" s="7"/>
    </row>
    <row r="96" spans="1:6">
      <c r="B96" s="6"/>
      <c r="C96" s="5" t="s">
        <v>177</v>
      </c>
      <c r="D96" s="7"/>
    </row>
    <row r="97" spans="1:8" ht="15" thickBot="1">
      <c r="A97" s="5" t="s">
        <v>189</v>
      </c>
      <c r="B97" s="6"/>
      <c r="C97" s="5" t="s">
        <v>90</v>
      </c>
      <c r="D97" s="7"/>
    </row>
    <row r="98" spans="1:8" ht="15">
      <c r="B98" s="75">
        <v>3</v>
      </c>
      <c r="C98" s="78" t="s">
        <v>14</v>
      </c>
      <c r="D98" s="123">
        <f>D99</f>
        <v>5000</v>
      </c>
      <c r="E98" s="10">
        <f>D98</f>
        <v>5000</v>
      </c>
      <c r="F98" s="10">
        <f>E98</f>
        <v>5000</v>
      </c>
    </row>
    <row r="99" spans="1:8" ht="15">
      <c r="B99" s="50">
        <v>32</v>
      </c>
      <c r="C99" s="74" t="s">
        <v>18</v>
      </c>
      <c r="D99" s="59">
        <f>SUM(D100:D100)</f>
        <v>5000</v>
      </c>
      <c r="E99" s="10">
        <f>D99</f>
        <v>5000</v>
      </c>
      <c r="F99" s="10">
        <f>E99</f>
        <v>5000</v>
      </c>
    </row>
    <row r="100" spans="1:8">
      <c r="B100" s="45">
        <v>323</v>
      </c>
      <c r="C100" s="58" t="s">
        <v>21</v>
      </c>
      <c r="D100" s="60">
        <v>5000</v>
      </c>
    </row>
    <row r="101" spans="1:8">
      <c r="B101" s="73"/>
      <c r="C101" s="49"/>
      <c r="D101" s="84"/>
    </row>
    <row r="102" spans="1:8">
      <c r="A102" s="72">
        <v>2301</v>
      </c>
      <c r="B102" s="6"/>
      <c r="C102" s="5" t="s">
        <v>180</v>
      </c>
      <c r="D102" s="7"/>
    </row>
    <row r="103" spans="1:8">
      <c r="B103" s="6"/>
      <c r="C103" s="5" t="s">
        <v>177</v>
      </c>
      <c r="D103" s="7"/>
    </row>
    <row r="104" spans="1:8" ht="15" thickBot="1">
      <c r="A104" s="5" t="s">
        <v>221</v>
      </c>
      <c r="B104" s="6"/>
      <c r="C104" s="5" t="s">
        <v>220</v>
      </c>
      <c r="D104" s="7"/>
    </row>
    <row r="105" spans="1:8" ht="15">
      <c r="B105" s="75">
        <v>3</v>
      </c>
      <c r="C105" s="78" t="s">
        <v>14</v>
      </c>
      <c r="D105" s="124">
        <f>D106</f>
        <v>5000</v>
      </c>
      <c r="E105" s="10">
        <f>D105</f>
        <v>5000</v>
      </c>
      <c r="F105" s="10">
        <f>E105</f>
        <v>5000</v>
      </c>
    </row>
    <row r="106" spans="1:8" ht="15">
      <c r="B106" s="50">
        <v>32</v>
      </c>
      <c r="C106" s="74" t="s">
        <v>18</v>
      </c>
      <c r="D106" s="125">
        <f>SUM(D107:D107)</f>
        <v>5000</v>
      </c>
      <c r="E106" s="10">
        <f>D106</f>
        <v>5000</v>
      </c>
      <c r="F106" s="10">
        <f>E106</f>
        <v>5000</v>
      </c>
    </row>
    <row r="107" spans="1:8">
      <c r="B107" s="45">
        <v>323</v>
      </c>
      <c r="C107" s="58" t="s">
        <v>21</v>
      </c>
      <c r="D107" s="126">
        <v>5000</v>
      </c>
    </row>
    <row r="108" spans="1:8">
      <c r="B108" s="73"/>
      <c r="C108" s="49"/>
      <c r="D108" s="57"/>
    </row>
    <row r="109" spans="1:8">
      <c r="A109" s="108">
        <v>2403</v>
      </c>
      <c r="B109" s="6"/>
      <c r="C109" s="5" t="s">
        <v>226</v>
      </c>
      <c r="D109" s="7"/>
      <c r="E109" s="7"/>
      <c r="F109" s="109"/>
      <c r="G109" s="7"/>
      <c r="H109" s="7"/>
    </row>
    <row r="110" spans="1:8">
      <c r="A110" s="5"/>
      <c r="B110" s="6"/>
      <c r="C110" s="5" t="s">
        <v>163</v>
      </c>
      <c r="D110" s="7"/>
      <c r="E110" s="7"/>
      <c r="F110" s="109"/>
      <c r="G110" s="7"/>
      <c r="H110" s="7"/>
    </row>
    <row r="111" spans="1:8">
      <c r="A111" s="5" t="s">
        <v>227</v>
      </c>
      <c r="B111" s="6"/>
      <c r="C111" s="5" t="s">
        <v>228</v>
      </c>
      <c r="D111" s="7"/>
      <c r="E111" s="7"/>
      <c r="F111" s="109"/>
      <c r="G111" s="7"/>
      <c r="H111" s="7"/>
    </row>
    <row r="112" spans="1:8" ht="15">
      <c r="A112" s="5"/>
      <c r="B112" s="75">
        <v>4</v>
      </c>
      <c r="C112" s="76" t="s">
        <v>22</v>
      </c>
      <c r="D112" s="77">
        <f>D113</f>
        <v>1000000</v>
      </c>
      <c r="E112" s="10"/>
      <c r="F112" s="10"/>
    </row>
    <row r="113" spans="1:6" ht="15">
      <c r="A113" s="5"/>
      <c r="B113" s="50">
        <v>42</v>
      </c>
      <c r="C113" s="51" t="s">
        <v>229</v>
      </c>
      <c r="D113" s="47">
        <f>D114</f>
        <v>1000000</v>
      </c>
      <c r="E113" s="10"/>
      <c r="F113" s="10"/>
    </row>
    <row r="114" spans="1:6">
      <c r="A114" s="5"/>
      <c r="B114" s="45">
        <v>421</v>
      </c>
      <c r="C114" s="46" t="s">
        <v>230</v>
      </c>
      <c r="D114" s="110">
        <f>D115</f>
        <v>1000000</v>
      </c>
    </row>
    <row r="115" spans="1:6">
      <c r="B115" s="45">
        <v>4212</v>
      </c>
      <c r="C115" s="46" t="s">
        <v>231</v>
      </c>
      <c r="D115" s="110">
        <v>1000000</v>
      </c>
    </row>
    <row r="116" spans="1:6">
      <c r="B116" s="73"/>
      <c r="C116" s="49"/>
      <c r="D116" s="57"/>
    </row>
    <row r="117" spans="1:6">
      <c r="A117" s="72">
        <v>2301</v>
      </c>
      <c r="B117" s="6"/>
      <c r="C117" s="5" t="s">
        <v>180</v>
      </c>
      <c r="D117" s="7"/>
    </row>
    <row r="118" spans="1:6">
      <c r="B118" s="6"/>
      <c r="C118" s="5" t="s">
        <v>182</v>
      </c>
      <c r="D118" s="7"/>
    </row>
    <row r="119" spans="1:6" ht="15" thickBot="1">
      <c r="A119" s="5" t="s">
        <v>181</v>
      </c>
      <c r="B119" s="6"/>
      <c r="C119" s="5" t="s">
        <v>94</v>
      </c>
      <c r="D119" s="7"/>
    </row>
    <row r="120" spans="1:6" ht="15">
      <c r="B120" s="75">
        <v>3</v>
      </c>
      <c r="C120" s="78" t="s">
        <v>14</v>
      </c>
      <c r="D120" s="123">
        <f>D121</f>
        <v>20000</v>
      </c>
      <c r="E120" s="10">
        <f>D120</f>
        <v>20000</v>
      </c>
      <c r="F120" s="10">
        <f>E120</f>
        <v>20000</v>
      </c>
    </row>
    <row r="121" spans="1:6" ht="15">
      <c r="B121" s="50">
        <v>32</v>
      </c>
      <c r="C121" s="74" t="s">
        <v>18</v>
      </c>
      <c r="D121" s="59">
        <f>SUM(D122:D122)</f>
        <v>20000</v>
      </c>
      <c r="E121" s="10">
        <f>D121</f>
        <v>20000</v>
      </c>
      <c r="F121" s="10">
        <f>E121</f>
        <v>20000</v>
      </c>
    </row>
    <row r="122" spans="1:6">
      <c r="B122" s="45">
        <v>322</v>
      </c>
      <c r="C122" s="58" t="s">
        <v>20</v>
      </c>
      <c r="D122" s="60">
        <v>20000</v>
      </c>
    </row>
    <row r="123" spans="1:6">
      <c r="B123" s="73"/>
      <c r="C123" s="49"/>
      <c r="D123" s="84"/>
    </row>
    <row r="124" spans="1:6">
      <c r="A124" s="72">
        <v>2301</v>
      </c>
      <c r="C124" s="5" t="s">
        <v>180</v>
      </c>
      <c r="D124" s="7"/>
    </row>
    <row r="125" spans="1:6">
      <c r="C125" s="5" t="s">
        <v>190</v>
      </c>
      <c r="D125" s="7"/>
    </row>
    <row r="126" spans="1:6">
      <c r="A126" s="5" t="s">
        <v>181</v>
      </c>
      <c r="C126" s="5" t="s">
        <v>86</v>
      </c>
      <c r="D126" s="7"/>
    </row>
    <row r="127" spans="1:6" ht="15">
      <c r="B127" s="75">
        <v>3</v>
      </c>
      <c r="C127" s="76" t="s">
        <v>14</v>
      </c>
      <c r="D127" s="77">
        <f>D128</f>
        <v>66400</v>
      </c>
      <c r="E127" s="10">
        <f>D127</f>
        <v>66400</v>
      </c>
      <c r="F127" s="10">
        <f>E127</f>
        <v>66400</v>
      </c>
    </row>
    <row r="128" spans="1:6" ht="15">
      <c r="B128" s="50">
        <v>32</v>
      </c>
      <c r="C128" s="51" t="s">
        <v>18</v>
      </c>
      <c r="D128" s="47">
        <f>SUM(D129:D131)</f>
        <v>66400</v>
      </c>
      <c r="E128" s="10">
        <f>D128</f>
        <v>66400</v>
      </c>
      <c r="F128" s="10">
        <f>E128</f>
        <v>66400</v>
      </c>
    </row>
    <row r="129" spans="1:6">
      <c r="B129" s="45">
        <v>322</v>
      </c>
      <c r="C129" s="46" t="s">
        <v>20</v>
      </c>
      <c r="D129" s="110">
        <v>40000</v>
      </c>
    </row>
    <row r="130" spans="1:6">
      <c r="B130" s="45">
        <v>323</v>
      </c>
      <c r="C130" s="46" t="s">
        <v>21</v>
      </c>
      <c r="D130" s="110">
        <v>26400</v>
      </c>
    </row>
    <row r="131" spans="1:6">
      <c r="B131" s="45">
        <v>329</v>
      </c>
      <c r="C131" s="46" t="s">
        <v>191</v>
      </c>
      <c r="D131" s="110"/>
    </row>
    <row r="132" spans="1:6">
      <c r="B132" s="73"/>
      <c r="C132" s="49"/>
      <c r="D132" s="57"/>
    </row>
    <row r="133" spans="1:6">
      <c r="A133" s="72">
        <v>2301</v>
      </c>
      <c r="B133" s="73"/>
      <c r="C133" s="5" t="s">
        <v>180</v>
      </c>
      <c r="D133" s="57"/>
    </row>
    <row r="134" spans="1:6">
      <c r="B134" s="73"/>
      <c r="C134" s="5" t="s">
        <v>192</v>
      </c>
      <c r="D134" s="57"/>
    </row>
    <row r="135" spans="1:6">
      <c r="A135" s="5" t="s">
        <v>181</v>
      </c>
      <c r="C135" s="5" t="s">
        <v>86</v>
      </c>
      <c r="D135" s="7"/>
    </row>
    <row r="136" spans="1:6" ht="15">
      <c r="B136" s="75">
        <v>3</v>
      </c>
      <c r="C136" s="76" t="s">
        <v>14</v>
      </c>
      <c r="D136" s="101">
        <f>D137+D140+D146</f>
        <v>100000</v>
      </c>
      <c r="E136" s="10">
        <f>D136</f>
        <v>100000</v>
      </c>
      <c r="F136" s="10">
        <f>E136</f>
        <v>100000</v>
      </c>
    </row>
    <row r="137" spans="1:6" ht="15">
      <c r="B137" s="50">
        <v>31</v>
      </c>
      <c r="C137" s="51" t="s">
        <v>15</v>
      </c>
      <c r="D137" s="47">
        <f>SUM(D138:D139)</f>
        <v>40500</v>
      </c>
      <c r="E137" s="10">
        <f>D137</f>
        <v>40500</v>
      </c>
      <c r="F137" s="10">
        <f>E137</f>
        <v>40500</v>
      </c>
    </row>
    <row r="138" spans="1:6">
      <c r="B138" s="45">
        <v>312</v>
      </c>
      <c r="C138" s="46" t="s">
        <v>142</v>
      </c>
      <c r="D138" s="110">
        <v>35000</v>
      </c>
    </row>
    <row r="139" spans="1:6">
      <c r="B139" s="45">
        <v>313</v>
      </c>
      <c r="C139" s="46" t="s">
        <v>17</v>
      </c>
      <c r="D139" s="110">
        <v>5500</v>
      </c>
    </row>
    <row r="140" spans="1:6" ht="15">
      <c r="B140" s="50">
        <v>32</v>
      </c>
      <c r="C140" s="51" t="s">
        <v>114</v>
      </c>
      <c r="D140" s="47">
        <f>SUM(D141:D145)</f>
        <v>59000</v>
      </c>
      <c r="E140" s="10">
        <f>D140</f>
        <v>59000</v>
      </c>
      <c r="F140" s="10">
        <f>E140</f>
        <v>59000</v>
      </c>
    </row>
    <row r="141" spans="1:6">
      <c r="B141" s="45">
        <v>321</v>
      </c>
      <c r="C141" s="46" t="s">
        <v>19</v>
      </c>
      <c r="D141" s="60">
        <v>4000</v>
      </c>
    </row>
    <row r="142" spans="1:6">
      <c r="B142" s="45">
        <v>322</v>
      </c>
      <c r="C142" s="46" t="s">
        <v>20</v>
      </c>
      <c r="D142" s="60">
        <v>35000</v>
      </c>
    </row>
    <row r="143" spans="1:6">
      <c r="B143" s="45">
        <v>323</v>
      </c>
      <c r="C143" s="46" t="s">
        <v>21</v>
      </c>
      <c r="D143" s="110">
        <v>20000</v>
      </c>
    </row>
    <row r="144" spans="1:6">
      <c r="B144" s="45">
        <v>324</v>
      </c>
      <c r="C144" s="46" t="s">
        <v>193</v>
      </c>
      <c r="D144" s="60"/>
    </row>
    <row r="145" spans="1:6">
      <c r="B145" s="45">
        <v>329</v>
      </c>
      <c r="C145" s="46" t="s">
        <v>167</v>
      </c>
      <c r="D145" s="60"/>
    </row>
    <row r="146" spans="1:6" ht="15">
      <c r="B146" s="50">
        <v>34</v>
      </c>
      <c r="C146" s="51" t="s">
        <v>168</v>
      </c>
      <c r="D146" s="59">
        <f>D147</f>
        <v>500</v>
      </c>
      <c r="E146" s="10">
        <f>D146</f>
        <v>500</v>
      </c>
      <c r="F146" s="10">
        <f>E146</f>
        <v>500</v>
      </c>
    </row>
    <row r="147" spans="1:6">
      <c r="B147" s="45">
        <v>343</v>
      </c>
      <c r="C147" s="46" t="s">
        <v>169</v>
      </c>
      <c r="D147" s="60">
        <v>500</v>
      </c>
    </row>
    <row r="148" spans="1:6">
      <c r="B148" s="73"/>
      <c r="C148" s="49"/>
      <c r="D148" s="84"/>
    </row>
    <row r="149" spans="1:6">
      <c r="A149" s="72">
        <v>2301</v>
      </c>
      <c r="B149" s="73"/>
      <c r="C149" s="5" t="s">
        <v>180</v>
      </c>
      <c r="D149" s="57"/>
    </row>
    <row r="150" spans="1:6">
      <c r="B150" s="73"/>
      <c r="C150" s="5" t="s">
        <v>192</v>
      </c>
      <c r="D150" s="57"/>
    </row>
    <row r="151" spans="1:6">
      <c r="A151" s="5" t="s">
        <v>181</v>
      </c>
      <c r="C151" s="5" t="s">
        <v>86</v>
      </c>
      <c r="D151" s="7"/>
    </row>
    <row r="152" spans="1:6" ht="15">
      <c r="B152" s="75">
        <v>4</v>
      </c>
      <c r="C152" s="76" t="s">
        <v>22</v>
      </c>
      <c r="D152" s="77">
        <f>D153</f>
        <v>15000</v>
      </c>
      <c r="E152" s="10">
        <f>D152</f>
        <v>15000</v>
      </c>
      <c r="F152" s="10">
        <f>E152</f>
        <v>15000</v>
      </c>
    </row>
    <row r="153" spans="1:6" ht="15">
      <c r="B153" s="50">
        <v>42</v>
      </c>
      <c r="C153" s="51" t="s">
        <v>133</v>
      </c>
      <c r="D153" s="47">
        <f>D154</f>
        <v>15000</v>
      </c>
      <c r="E153" s="10">
        <f>D153</f>
        <v>15000</v>
      </c>
      <c r="F153" s="10">
        <f>E153</f>
        <v>15000</v>
      </c>
    </row>
    <row r="154" spans="1:6">
      <c r="B154" s="45">
        <v>422</v>
      </c>
      <c r="C154" s="46" t="s">
        <v>23</v>
      </c>
      <c r="D154" s="110">
        <v>15000</v>
      </c>
    </row>
    <row r="155" spans="1:6">
      <c r="B155" s="73"/>
      <c r="C155" s="49"/>
      <c r="D155" s="57"/>
    </row>
    <row r="156" spans="1:6">
      <c r="A156" s="72">
        <v>2301</v>
      </c>
      <c r="B156" s="73"/>
      <c r="C156" s="5" t="s">
        <v>180</v>
      </c>
      <c r="D156" s="57"/>
    </row>
    <row r="157" spans="1:6">
      <c r="B157" s="73"/>
      <c r="C157" s="5" t="s">
        <v>192</v>
      </c>
      <c r="D157" s="57"/>
    </row>
    <row r="158" spans="1:6">
      <c r="A158" s="5" t="s">
        <v>194</v>
      </c>
      <c r="C158" s="5" t="s">
        <v>112</v>
      </c>
      <c r="D158" s="7"/>
    </row>
    <row r="159" spans="1:6" ht="15">
      <c r="A159" s="5" t="s">
        <v>178</v>
      </c>
      <c r="B159" s="75">
        <v>3</v>
      </c>
      <c r="C159" s="76" t="s">
        <v>14</v>
      </c>
      <c r="D159" s="77">
        <f>D160+D164+D170</f>
        <v>672127.99000000011</v>
      </c>
      <c r="E159" s="10">
        <f>D159</f>
        <v>672127.99000000011</v>
      </c>
      <c r="F159" s="10">
        <f>E159</f>
        <v>672127.99000000011</v>
      </c>
    </row>
    <row r="160" spans="1:6" ht="15">
      <c r="A160" s="5" t="s">
        <v>195</v>
      </c>
      <c r="B160" s="50">
        <v>31</v>
      </c>
      <c r="C160" s="51" t="s">
        <v>15</v>
      </c>
      <c r="D160" s="47">
        <f>SUM(D161:D163)</f>
        <v>57191.68</v>
      </c>
      <c r="E160" s="10">
        <f>D160</f>
        <v>57191.68</v>
      </c>
      <c r="F160" s="10">
        <f>E160</f>
        <v>57191.68</v>
      </c>
    </row>
    <row r="161" spans="1:6">
      <c r="B161" s="45">
        <v>311</v>
      </c>
      <c r="C161" s="46" t="s">
        <v>16</v>
      </c>
      <c r="D161" s="110">
        <f>3997.67+43416.35+56</f>
        <v>47470.02</v>
      </c>
    </row>
    <row r="162" spans="1:6">
      <c r="B162" s="45">
        <v>312</v>
      </c>
      <c r="C162" s="46" t="s">
        <v>33</v>
      </c>
      <c r="D162" s="110">
        <f>656.84+1173</f>
        <v>1829.8400000000001</v>
      </c>
    </row>
    <row r="163" spans="1:6">
      <c r="B163" s="45">
        <v>313</v>
      </c>
      <c r="C163" s="46" t="s">
        <v>17</v>
      </c>
      <c r="D163" s="110">
        <f>519.68+6284.29+19.99+217.42+63.95+695.53+3.99+86.97</f>
        <v>7891.82</v>
      </c>
    </row>
    <row r="164" spans="1:6" ht="15">
      <c r="B164" s="50">
        <v>32</v>
      </c>
      <c r="C164" s="51" t="s">
        <v>114</v>
      </c>
      <c r="D164" s="47">
        <f>SUM(D165:D169)</f>
        <v>614536.31000000006</v>
      </c>
      <c r="E164" s="10">
        <f>D164</f>
        <v>614536.31000000006</v>
      </c>
      <c r="F164" s="10">
        <f>E164</f>
        <v>614536.31000000006</v>
      </c>
    </row>
    <row r="165" spans="1:6">
      <c r="B165" s="45">
        <v>321</v>
      </c>
      <c r="C165" s="46" t="s">
        <v>19</v>
      </c>
      <c r="D165" s="60">
        <v>11000</v>
      </c>
    </row>
    <row r="166" spans="1:6">
      <c r="B166" s="45">
        <v>322</v>
      </c>
      <c r="C166" s="46" t="s">
        <v>20</v>
      </c>
      <c r="D166" s="60">
        <v>483910.57</v>
      </c>
      <c r="F166" s="11"/>
    </row>
    <row r="167" spans="1:6">
      <c r="B167" s="45">
        <v>323</v>
      </c>
      <c r="C167" s="46" t="s">
        <v>21</v>
      </c>
      <c r="D167" s="60">
        <v>85000</v>
      </c>
    </row>
    <row r="168" spans="1:6" s="86" customFormat="1">
      <c r="B168" s="45">
        <v>324</v>
      </c>
      <c r="C168" s="46" t="s">
        <v>200</v>
      </c>
      <c r="D168" s="60">
        <v>4625.74</v>
      </c>
    </row>
    <row r="169" spans="1:6">
      <c r="B169" s="45">
        <v>329</v>
      </c>
      <c r="C169" s="46" t="s">
        <v>167</v>
      </c>
      <c r="D169" s="60">
        <v>30000</v>
      </c>
    </row>
    <row r="170" spans="1:6" ht="15">
      <c r="B170" s="50">
        <v>34</v>
      </c>
      <c r="C170" s="51" t="s">
        <v>168</v>
      </c>
      <c r="D170" s="59">
        <f>D171</f>
        <v>400</v>
      </c>
      <c r="E170" s="10">
        <f>D170</f>
        <v>400</v>
      </c>
      <c r="F170" s="10">
        <f>E170</f>
        <v>400</v>
      </c>
    </row>
    <row r="171" spans="1:6">
      <c r="B171" s="45">
        <v>343</v>
      </c>
      <c r="C171" s="46" t="s">
        <v>169</v>
      </c>
      <c r="D171" s="60">
        <v>400</v>
      </c>
    </row>
    <row r="172" spans="1:6">
      <c r="B172" s="73"/>
      <c r="C172" s="49"/>
      <c r="D172" s="84"/>
    </row>
    <row r="173" spans="1:6" ht="15">
      <c r="A173" s="8" t="s">
        <v>118</v>
      </c>
      <c r="B173" s="75">
        <v>4</v>
      </c>
      <c r="C173" s="76" t="s">
        <v>22</v>
      </c>
      <c r="D173" s="77">
        <f>D174</f>
        <v>35000</v>
      </c>
      <c r="E173" s="10">
        <f>D173</f>
        <v>35000</v>
      </c>
      <c r="F173" s="10">
        <f>E173</f>
        <v>35000</v>
      </c>
    </row>
    <row r="174" spans="1:6" ht="15">
      <c r="B174" s="50">
        <v>42</v>
      </c>
      <c r="C174" s="51" t="s">
        <v>133</v>
      </c>
      <c r="D174" s="59">
        <f>SUM(D175:D176)</f>
        <v>35000</v>
      </c>
      <c r="E174" s="10">
        <f>D174</f>
        <v>35000</v>
      </c>
      <c r="F174" s="10">
        <f>E174</f>
        <v>35000</v>
      </c>
    </row>
    <row r="175" spans="1:6">
      <c r="B175" s="45">
        <v>422</v>
      </c>
      <c r="C175" s="46" t="s">
        <v>23</v>
      </c>
      <c r="D175" s="60">
        <v>30000</v>
      </c>
    </row>
    <row r="176" spans="1:6">
      <c r="B176" s="45">
        <v>424</v>
      </c>
      <c r="C176" s="46" t="s">
        <v>113</v>
      </c>
      <c r="D176" s="60">
        <v>5000</v>
      </c>
    </row>
    <row r="177" spans="2:6">
      <c r="B177" s="6"/>
      <c r="D177" s="7"/>
    </row>
    <row r="178" spans="2:6" ht="15" thickBot="1">
      <c r="B178" s="73"/>
      <c r="C178" s="49"/>
      <c r="D178" s="57"/>
    </row>
    <row r="179" spans="2:6" ht="15.75" thickBot="1">
      <c r="B179" s="49"/>
      <c r="C179" s="79" t="s">
        <v>24</v>
      </c>
      <c r="D179" s="80">
        <f>D15+D26+D38+D47+D55+D64+D75+D82+D90+D105+D112+D98+D120+D127+D136+D152+D159+D173</f>
        <v>7724910.0900000008</v>
      </c>
      <c r="E179" s="80">
        <f>E15+E26+E38+E47+E55+E64+E75+E82+E90+E105+E98+E120+E127+E136+E152+E159+E173</f>
        <v>6724910.0900000008</v>
      </c>
      <c r="F179" s="80">
        <f>F15+F26+F38+F47+F55+F64+F75+F82+F90+F105+F98+F120+F127+F136+F152+F159+F173</f>
        <v>6724910.0900000008</v>
      </c>
    </row>
    <row r="180" spans="2:6">
      <c r="B180" s="49"/>
      <c r="C180" s="49"/>
      <c r="D180" s="57"/>
    </row>
    <row r="181" spans="2:6" ht="15">
      <c r="C181" s="3"/>
    </row>
    <row r="182" spans="2:6" ht="15">
      <c r="B182" s="5" t="s">
        <v>218</v>
      </c>
      <c r="C182" s="3"/>
      <c r="D182" s="7" t="s">
        <v>232</v>
      </c>
    </row>
    <row r="183" spans="2:6">
      <c r="D183" s="5" t="s">
        <v>233</v>
      </c>
    </row>
    <row r="188" spans="2:6" ht="15">
      <c r="D188" s="10">
        <f>PRIHODI!C52-RASHODI!D179</f>
        <v>0</v>
      </c>
    </row>
  </sheetData>
  <mergeCells count="3">
    <mergeCell ref="A8:C8"/>
    <mergeCell ref="A6:F6"/>
    <mergeCell ref="A7:F7"/>
  </mergeCells>
  <phoneticPr fontId="7" type="noConversion"/>
  <pageMargins left="0.25" right="0.28999999999999998" top="0.47" bottom="0.52" header="0.37" footer="0.25"/>
  <pageSetup paperSize="9" scale="79" fitToHeight="3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topLeftCell="B7" workbookViewId="0">
      <pane ySplit="1" topLeftCell="A23" activePane="bottomLeft" state="frozen"/>
      <selection activeCell="B7" sqref="B7"/>
      <selection pane="bottomLeft" activeCell="H44" sqref="H44"/>
    </sheetView>
  </sheetViews>
  <sheetFormatPr defaultRowHeight="12.75"/>
  <cols>
    <col min="1" max="1" width="2.7109375" hidden="1" customWidth="1"/>
    <col min="2" max="2" width="3.85546875" customWidth="1"/>
    <col min="3" max="3" width="7.42578125" customWidth="1"/>
    <col min="4" max="4" width="30.28515625" customWidth="1"/>
    <col min="5" max="5" width="16.28515625" style="2" customWidth="1"/>
    <col min="6" max="6" width="14.140625" customWidth="1"/>
    <col min="7" max="8" width="14.140625" style="91" customWidth="1"/>
    <col min="9" max="9" width="14.140625" customWidth="1"/>
    <col min="10" max="10" width="15" customWidth="1"/>
    <col min="11" max="11" width="12.85546875" bestFit="1" customWidth="1"/>
    <col min="12" max="12" width="12.7109375" customWidth="1"/>
  </cols>
  <sheetData>
    <row r="1" spans="2:11">
      <c r="E1"/>
      <c r="J1" s="55"/>
      <c r="K1" s="55"/>
    </row>
    <row r="2" spans="2:11" ht="32.25" customHeight="1">
      <c r="C2" s="14" t="s">
        <v>85</v>
      </c>
      <c r="D2" s="14"/>
      <c r="E2"/>
      <c r="J2" s="55"/>
      <c r="K2" s="55"/>
    </row>
    <row r="3" spans="2:11" ht="12" customHeight="1">
      <c r="E3"/>
      <c r="J3" s="55"/>
      <c r="K3" s="55"/>
    </row>
    <row r="4" spans="2:11" ht="21" customHeight="1">
      <c r="B4" t="s">
        <v>35</v>
      </c>
      <c r="D4" t="s">
        <v>36</v>
      </c>
      <c r="E4"/>
      <c r="J4" s="55"/>
      <c r="K4" s="55"/>
    </row>
    <row r="5" spans="2:11">
      <c r="E5"/>
      <c r="J5" s="55"/>
      <c r="K5" s="55"/>
    </row>
    <row r="6" spans="2:11" hidden="1">
      <c r="E6"/>
      <c r="J6" s="55"/>
      <c r="K6" s="55"/>
    </row>
    <row r="7" spans="2:11" ht="36" customHeight="1">
      <c r="B7" s="15" t="s">
        <v>37</v>
      </c>
      <c r="C7" s="16" t="s">
        <v>38</v>
      </c>
      <c r="D7" s="16" t="s">
        <v>39</v>
      </c>
      <c r="E7" s="23" t="s">
        <v>120</v>
      </c>
      <c r="F7" s="23" t="s">
        <v>122</v>
      </c>
      <c r="G7" s="92" t="s">
        <v>205</v>
      </c>
      <c r="H7" s="92" t="s">
        <v>213</v>
      </c>
      <c r="I7" s="53" t="s">
        <v>121</v>
      </c>
      <c r="J7" s="56"/>
      <c r="K7" s="56"/>
    </row>
    <row r="8" spans="2:11" ht="19.149999999999999" customHeight="1">
      <c r="B8" s="17" t="s">
        <v>40</v>
      </c>
      <c r="C8" s="18">
        <v>3211</v>
      </c>
      <c r="D8" s="19" t="s">
        <v>41</v>
      </c>
      <c r="E8" s="52">
        <v>20000</v>
      </c>
      <c r="F8" s="20">
        <f>E8</f>
        <v>20000</v>
      </c>
      <c r="G8" s="69">
        <v>23370</v>
      </c>
      <c r="H8" s="69">
        <v>23000</v>
      </c>
      <c r="I8" s="52">
        <f t="shared" ref="I8:I26" si="0">F8</f>
        <v>20000</v>
      </c>
      <c r="J8" s="54"/>
      <c r="K8" s="54"/>
    </row>
    <row r="9" spans="2:11" ht="18.600000000000001" customHeight="1">
      <c r="B9" s="17" t="s">
        <v>42</v>
      </c>
      <c r="C9" s="18">
        <v>3213</v>
      </c>
      <c r="D9" s="19" t="s">
        <v>43</v>
      </c>
      <c r="E9" s="52">
        <v>2000</v>
      </c>
      <c r="F9" s="20">
        <v>3384</v>
      </c>
      <c r="G9" s="69">
        <v>4000</v>
      </c>
      <c r="H9" s="20">
        <v>4000</v>
      </c>
      <c r="I9" s="52">
        <f t="shared" si="0"/>
        <v>3384</v>
      </c>
      <c r="J9" s="54"/>
      <c r="K9" s="54"/>
    </row>
    <row r="10" spans="2:11" ht="18.600000000000001" customHeight="1">
      <c r="B10" s="17" t="s">
        <v>44</v>
      </c>
      <c r="C10" s="18">
        <v>3214</v>
      </c>
      <c r="D10" s="68" t="s">
        <v>140</v>
      </c>
      <c r="E10" s="52">
        <v>1370</v>
      </c>
      <c r="F10" s="20">
        <f>E10</f>
        <v>1370</v>
      </c>
      <c r="G10" s="69">
        <v>2000</v>
      </c>
      <c r="H10" s="20">
        <v>2370</v>
      </c>
      <c r="I10" s="52">
        <f t="shared" si="0"/>
        <v>1370</v>
      </c>
      <c r="J10" s="55"/>
      <c r="K10" s="55"/>
    </row>
    <row r="11" spans="2:11" ht="18.600000000000001" customHeight="1">
      <c r="B11" s="17" t="s">
        <v>46</v>
      </c>
      <c r="C11" s="18">
        <v>3221</v>
      </c>
      <c r="D11" s="19" t="s">
        <v>45</v>
      </c>
      <c r="E11" s="52">
        <v>52830.67</v>
      </c>
      <c r="F11" s="20">
        <v>52000</v>
      </c>
      <c r="G11" s="69">
        <v>55152</v>
      </c>
      <c r="H11" s="20">
        <v>55152</v>
      </c>
      <c r="I11" s="52">
        <f t="shared" si="0"/>
        <v>52000</v>
      </c>
      <c r="J11" s="54"/>
      <c r="K11" s="54"/>
    </row>
    <row r="12" spans="2:11" ht="19.899999999999999" customHeight="1">
      <c r="B12" s="17" t="s">
        <v>48</v>
      </c>
      <c r="C12" s="18">
        <v>3222</v>
      </c>
      <c r="D12" s="19" t="s">
        <v>47</v>
      </c>
      <c r="E12" s="19"/>
      <c r="F12" s="20">
        <f t="shared" ref="F12:F26" si="1">E12</f>
        <v>0</v>
      </c>
      <c r="G12" s="69"/>
      <c r="H12" s="69"/>
      <c r="I12" s="52">
        <f t="shared" si="0"/>
        <v>0</v>
      </c>
      <c r="J12" s="54"/>
      <c r="K12" s="54"/>
    </row>
    <row r="13" spans="2:11" ht="20.45" customHeight="1">
      <c r="B13" s="17" t="s">
        <v>50</v>
      </c>
      <c r="C13" s="18">
        <v>3224</v>
      </c>
      <c r="D13" s="19" t="s">
        <v>49</v>
      </c>
      <c r="E13" s="52">
        <v>5000</v>
      </c>
      <c r="F13" s="20">
        <f t="shared" si="1"/>
        <v>5000</v>
      </c>
      <c r="G13" s="69">
        <v>10000</v>
      </c>
      <c r="H13" s="69">
        <v>10000</v>
      </c>
      <c r="I13" s="52">
        <f t="shared" si="0"/>
        <v>5000</v>
      </c>
      <c r="J13" s="55"/>
      <c r="K13" s="55"/>
    </row>
    <row r="14" spans="2:11" ht="18.600000000000001" customHeight="1">
      <c r="B14" s="17" t="s">
        <v>52</v>
      </c>
      <c r="C14" s="18">
        <v>3225</v>
      </c>
      <c r="D14" s="19" t="s">
        <v>51</v>
      </c>
      <c r="E14" s="19"/>
      <c r="F14" s="20">
        <f t="shared" si="1"/>
        <v>0</v>
      </c>
      <c r="G14" s="69"/>
      <c r="H14" s="69"/>
      <c r="I14" s="52">
        <f t="shared" si="0"/>
        <v>0</v>
      </c>
      <c r="J14" s="54"/>
      <c r="K14" s="54"/>
    </row>
    <row r="15" spans="2:11" ht="18" customHeight="1">
      <c r="B15" s="17" t="s">
        <v>54</v>
      </c>
      <c r="C15" s="18">
        <v>3231</v>
      </c>
      <c r="D15" s="19" t="s">
        <v>53</v>
      </c>
      <c r="E15" s="52">
        <v>21000</v>
      </c>
      <c r="F15" s="20">
        <f t="shared" si="1"/>
        <v>21000</v>
      </c>
      <c r="G15" s="20">
        <v>21000</v>
      </c>
      <c r="H15" s="20">
        <v>21000</v>
      </c>
      <c r="I15" s="52">
        <f t="shared" si="0"/>
        <v>21000</v>
      </c>
      <c r="J15" s="55"/>
      <c r="K15" s="55"/>
    </row>
    <row r="16" spans="2:11" ht="21" customHeight="1">
      <c r="B16" s="17" t="s">
        <v>56</v>
      </c>
      <c r="C16" s="18">
        <v>3232</v>
      </c>
      <c r="D16" s="19" t="s">
        <v>55</v>
      </c>
      <c r="E16" s="52">
        <v>20000</v>
      </c>
      <c r="F16" s="20">
        <f t="shared" si="1"/>
        <v>20000</v>
      </c>
      <c r="G16" s="20">
        <v>20000</v>
      </c>
      <c r="H16" s="20">
        <v>20000</v>
      </c>
      <c r="I16" s="52">
        <f t="shared" si="0"/>
        <v>20000</v>
      </c>
      <c r="J16" s="54"/>
      <c r="K16" s="54"/>
    </row>
    <row r="17" spans="2:11" ht="21.6" customHeight="1">
      <c r="B17" s="17" t="s">
        <v>58</v>
      </c>
      <c r="C17" s="18">
        <v>3233</v>
      </c>
      <c r="D17" s="19" t="s">
        <v>57</v>
      </c>
      <c r="E17" s="52">
        <v>3030</v>
      </c>
      <c r="F17" s="20">
        <f t="shared" si="1"/>
        <v>3030</v>
      </c>
      <c r="G17" s="20">
        <v>3030</v>
      </c>
      <c r="H17" s="69">
        <v>2230</v>
      </c>
      <c r="I17" s="52">
        <f t="shared" si="0"/>
        <v>3030</v>
      </c>
      <c r="J17" s="54"/>
      <c r="K17" s="54"/>
    </row>
    <row r="18" spans="2:11" ht="20.45" customHeight="1">
      <c r="B18" s="17" t="s">
        <v>60</v>
      </c>
      <c r="C18" s="18">
        <v>3234</v>
      </c>
      <c r="D18" s="19" t="s">
        <v>59</v>
      </c>
      <c r="E18" s="52">
        <v>37000</v>
      </c>
      <c r="F18" s="20">
        <f t="shared" si="1"/>
        <v>37000</v>
      </c>
      <c r="G18" s="20">
        <v>37000</v>
      </c>
      <c r="H18" s="69">
        <v>38866.01</v>
      </c>
      <c r="I18" s="52">
        <f t="shared" si="0"/>
        <v>37000</v>
      </c>
      <c r="J18" s="54"/>
      <c r="K18" s="54"/>
    </row>
    <row r="19" spans="2:11" ht="22.15" customHeight="1">
      <c r="B19" s="17" t="s">
        <v>62</v>
      </c>
      <c r="C19" s="18">
        <v>3237</v>
      </c>
      <c r="D19" s="19" t="s">
        <v>63</v>
      </c>
      <c r="E19" s="52">
        <v>2460</v>
      </c>
      <c r="F19" s="20">
        <f t="shared" si="1"/>
        <v>2460</v>
      </c>
      <c r="G19" s="20">
        <v>2460</v>
      </c>
      <c r="H19" s="69">
        <v>0</v>
      </c>
      <c r="I19" s="52">
        <f t="shared" si="0"/>
        <v>2460</v>
      </c>
      <c r="J19" s="54"/>
      <c r="K19" s="54"/>
    </row>
    <row r="20" spans="2:11" ht="18.600000000000001" customHeight="1">
      <c r="B20" s="17" t="s">
        <v>64</v>
      </c>
      <c r="C20" s="18">
        <v>3238</v>
      </c>
      <c r="D20" s="19" t="s">
        <v>65</v>
      </c>
      <c r="E20" s="52">
        <v>18000</v>
      </c>
      <c r="F20" s="20">
        <f t="shared" si="1"/>
        <v>18000</v>
      </c>
      <c r="G20" s="20">
        <v>18000</v>
      </c>
      <c r="H20" s="69">
        <v>20200</v>
      </c>
      <c r="I20" s="52">
        <f t="shared" si="0"/>
        <v>18000</v>
      </c>
      <c r="J20" s="54"/>
      <c r="K20" s="54"/>
    </row>
    <row r="21" spans="2:11" ht="19.149999999999999" customHeight="1">
      <c r="B21" s="17" t="s">
        <v>66</v>
      </c>
      <c r="C21" s="18">
        <v>3239</v>
      </c>
      <c r="D21" s="19" t="s">
        <v>67</v>
      </c>
      <c r="E21" s="52">
        <v>15000</v>
      </c>
      <c r="F21" s="20">
        <f t="shared" si="1"/>
        <v>15000</v>
      </c>
      <c r="G21" s="20">
        <v>18000</v>
      </c>
      <c r="H21" s="69">
        <v>16593.990000000002</v>
      </c>
      <c r="I21" s="52">
        <f t="shared" si="0"/>
        <v>15000</v>
      </c>
      <c r="J21" s="54"/>
      <c r="K21" s="54"/>
    </row>
    <row r="22" spans="2:11" ht="19.899999999999999" customHeight="1">
      <c r="B22" s="17" t="s">
        <v>68</v>
      </c>
      <c r="C22" s="18">
        <v>3293</v>
      </c>
      <c r="D22" s="19" t="s">
        <v>34</v>
      </c>
      <c r="E22" s="19"/>
      <c r="F22" s="20">
        <f t="shared" si="1"/>
        <v>0</v>
      </c>
      <c r="G22" s="20"/>
      <c r="H22" s="20"/>
      <c r="I22" s="52">
        <f t="shared" si="0"/>
        <v>0</v>
      </c>
      <c r="J22" s="54"/>
      <c r="K22" s="54"/>
    </row>
    <row r="23" spans="2:11" ht="21" customHeight="1">
      <c r="B23" s="17" t="s">
        <v>70</v>
      </c>
      <c r="C23" s="18">
        <v>3294</v>
      </c>
      <c r="D23" s="19" t="s">
        <v>72</v>
      </c>
      <c r="E23" s="52">
        <v>200</v>
      </c>
      <c r="F23" s="20">
        <f t="shared" si="1"/>
        <v>200</v>
      </c>
      <c r="G23" s="20">
        <v>200</v>
      </c>
      <c r="H23" s="69">
        <v>800</v>
      </c>
      <c r="I23" s="52">
        <f t="shared" si="0"/>
        <v>200</v>
      </c>
      <c r="J23" s="55"/>
      <c r="K23" s="55"/>
    </row>
    <row r="24" spans="2:11" ht="19.899999999999999" customHeight="1">
      <c r="B24" s="17" t="s">
        <v>71</v>
      </c>
      <c r="C24" s="18">
        <v>3299</v>
      </c>
      <c r="D24" s="19" t="s">
        <v>74</v>
      </c>
      <c r="E24" s="19"/>
      <c r="F24" s="20">
        <f t="shared" si="1"/>
        <v>0</v>
      </c>
      <c r="G24" s="20"/>
      <c r="H24" s="20"/>
      <c r="I24" s="52">
        <f t="shared" si="0"/>
        <v>0</v>
      </c>
      <c r="J24" s="54"/>
      <c r="K24" s="54"/>
    </row>
    <row r="25" spans="2:11" ht="19.899999999999999" customHeight="1">
      <c r="B25" s="17" t="s">
        <v>73</v>
      </c>
      <c r="C25" s="18">
        <v>3431</v>
      </c>
      <c r="D25" s="19" t="s">
        <v>76</v>
      </c>
      <c r="E25" s="52">
        <v>4500</v>
      </c>
      <c r="F25" s="20">
        <f t="shared" si="1"/>
        <v>4500</v>
      </c>
      <c r="G25" s="20">
        <v>4500</v>
      </c>
      <c r="H25" s="20">
        <v>4500</v>
      </c>
      <c r="I25" s="52">
        <f t="shared" si="0"/>
        <v>4500</v>
      </c>
      <c r="J25" s="55"/>
      <c r="K25" s="55"/>
    </row>
    <row r="26" spans="2:11" ht="18.600000000000001" customHeight="1">
      <c r="B26" s="17" t="s">
        <v>75</v>
      </c>
      <c r="C26" s="18">
        <v>3227</v>
      </c>
      <c r="D26" s="19" t="s">
        <v>78</v>
      </c>
      <c r="E26" s="19"/>
      <c r="F26" s="20">
        <f t="shared" si="1"/>
        <v>0</v>
      </c>
      <c r="G26" s="69"/>
      <c r="H26" s="69"/>
      <c r="I26" s="52">
        <f t="shared" si="0"/>
        <v>0</v>
      </c>
      <c r="J26" s="54"/>
      <c r="K26" s="54"/>
    </row>
    <row r="27" spans="2:11" ht="27.75" customHeight="1">
      <c r="B27" s="17" t="s">
        <v>77</v>
      </c>
      <c r="C27" s="18">
        <v>3295</v>
      </c>
      <c r="D27" s="19" t="s">
        <v>80</v>
      </c>
      <c r="E27" s="19">
        <v>553.33000000000004</v>
      </c>
      <c r="F27" s="69"/>
      <c r="G27" s="69"/>
      <c r="H27" s="69"/>
      <c r="I27" s="52"/>
      <c r="J27" s="54"/>
      <c r="K27" s="54"/>
    </row>
    <row r="28" spans="2:11" ht="19.149999999999999" customHeight="1">
      <c r="B28" s="17" t="s">
        <v>79</v>
      </c>
      <c r="C28" s="18">
        <v>3235</v>
      </c>
      <c r="D28" s="19" t="s">
        <v>83</v>
      </c>
      <c r="E28" s="19"/>
      <c r="F28" s="20"/>
      <c r="G28" s="69"/>
      <c r="H28" s="69"/>
      <c r="I28" s="52"/>
      <c r="J28" s="54"/>
      <c r="K28" s="54"/>
    </row>
    <row r="29" spans="2:11" ht="19.899999999999999" customHeight="1">
      <c r="B29" s="61" t="s">
        <v>84</v>
      </c>
      <c r="C29" s="62"/>
      <c r="D29" s="63"/>
      <c r="E29" s="24">
        <f>SUM(E8:E28)</f>
        <v>202943.99999999997</v>
      </c>
      <c r="F29" s="24">
        <f>SUM(F8:F28)</f>
        <v>202944</v>
      </c>
      <c r="G29" s="24">
        <f>SUM(G8:G28)</f>
        <v>218712</v>
      </c>
      <c r="H29" s="24">
        <f>SUM(H8:H28)</f>
        <v>218712</v>
      </c>
      <c r="I29" s="24">
        <f>SUM(I8:I28)</f>
        <v>202944</v>
      </c>
      <c r="J29" s="55"/>
      <c r="K29" s="55"/>
    </row>
    <row r="30" spans="2:11" ht="21.75" customHeight="1">
      <c r="E30"/>
    </row>
    <row r="31" spans="2:11">
      <c r="D31" s="64" t="s">
        <v>214</v>
      </c>
      <c r="E31"/>
    </row>
    <row r="32" spans="2:11">
      <c r="C32">
        <v>321</v>
      </c>
      <c r="E32" s="12">
        <f>E8+E9+E10</f>
        <v>23370</v>
      </c>
      <c r="F32" s="12">
        <f>F8+F9+F10</f>
        <v>24754</v>
      </c>
      <c r="G32" s="93">
        <f>G8+G9+G10</f>
        <v>29370</v>
      </c>
      <c r="H32" s="12">
        <f>H8+H9+H10</f>
        <v>29370</v>
      </c>
      <c r="I32" s="12">
        <f>I8+I9+I10</f>
        <v>24754</v>
      </c>
    </row>
    <row r="33" spans="2:11">
      <c r="C33">
        <v>322</v>
      </c>
      <c r="E33" s="12">
        <f>E11+E12+E13+E14</f>
        <v>57830.67</v>
      </c>
      <c r="F33" s="12">
        <f>F11+F12+F13+F14</f>
        <v>57000</v>
      </c>
      <c r="G33" s="93">
        <f>G11+G12+G13+G14</f>
        <v>65152</v>
      </c>
      <c r="H33" s="12">
        <f>H11+H12+H13+H14</f>
        <v>65152</v>
      </c>
      <c r="I33" s="12">
        <f>I11+I12+I13+I14</f>
        <v>57000</v>
      </c>
    </row>
    <row r="34" spans="2:11">
      <c r="C34">
        <v>323</v>
      </c>
      <c r="E34" s="12">
        <f>E15+E16+E17+E18+E19+E20+E28+E21</f>
        <v>116490</v>
      </c>
      <c r="F34" s="12">
        <f>F15+F16+F17+F18+F19+F20+F28+F21</f>
        <v>116490</v>
      </c>
      <c r="G34" s="93">
        <f>G15+G16+G17+G18+G19+G20+G28+G21</f>
        <v>119490</v>
      </c>
      <c r="H34" s="93">
        <f>H15+H16+H17+H18+H19+H20+H28+H21</f>
        <v>118890.00000000001</v>
      </c>
      <c r="I34" s="12">
        <f>I15+I16+I17+I18+I19+I20+I28+I21</f>
        <v>116490</v>
      </c>
    </row>
    <row r="35" spans="2:11">
      <c r="C35">
        <v>329</v>
      </c>
      <c r="D35" s="64" t="s">
        <v>206</v>
      </c>
      <c r="E35" s="12">
        <f>E23+E27</f>
        <v>753.33</v>
      </c>
      <c r="F35" s="12">
        <f>F23+F27</f>
        <v>200</v>
      </c>
      <c r="G35" s="12">
        <f>G23+G27</f>
        <v>200</v>
      </c>
      <c r="H35" s="93">
        <f>H23+H27</f>
        <v>800</v>
      </c>
      <c r="I35" s="12">
        <f>I23+I27</f>
        <v>200</v>
      </c>
    </row>
    <row r="36" spans="2:11">
      <c r="C36">
        <v>343</v>
      </c>
      <c r="D36" s="64" t="s">
        <v>207</v>
      </c>
      <c r="E36" s="13">
        <f>E25</f>
        <v>4500</v>
      </c>
      <c r="F36" s="13">
        <f>F25</f>
        <v>4500</v>
      </c>
      <c r="G36" s="13">
        <f>G25</f>
        <v>4500</v>
      </c>
      <c r="H36" s="13">
        <f>H25</f>
        <v>4500</v>
      </c>
      <c r="I36" s="13">
        <f>I25</f>
        <v>4500</v>
      </c>
    </row>
    <row r="37" spans="2:11">
      <c r="E37" s="12">
        <f>SUM(E32:E36)</f>
        <v>202943.99999999997</v>
      </c>
      <c r="F37" s="12">
        <f>SUM(F32:F36)</f>
        <v>202944</v>
      </c>
      <c r="G37" s="12">
        <f>SUM(G32:G36)</f>
        <v>218712</v>
      </c>
      <c r="H37" s="12">
        <f>SUM(H32:H36)</f>
        <v>218712</v>
      </c>
      <c r="I37" s="12">
        <f>SUM(I32:I36)</f>
        <v>202944</v>
      </c>
    </row>
    <row r="38" spans="2:11">
      <c r="E38"/>
    </row>
    <row r="39" spans="2:11">
      <c r="D39" s="64" t="s">
        <v>208</v>
      </c>
    </row>
    <row r="40" spans="2:11" ht="21" customHeight="1">
      <c r="B40" s="94" t="s">
        <v>40</v>
      </c>
      <c r="C40" s="18">
        <v>3236</v>
      </c>
      <c r="D40" s="19" t="s">
        <v>61</v>
      </c>
      <c r="E40" s="52">
        <v>5235.95</v>
      </c>
      <c r="F40" s="20">
        <v>8500</v>
      </c>
      <c r="G40" s="20">
        <v>8500</v>
      </c>
      <c r="H40" s="20">
        <v>8500</v>
      </c>
      <c r="I40" s="52">
        <f>F40</f>
        <v>8500</v>
      </c>
      <c r="J40" s="54"/>
      <c r="K40" s="54"/>
    </row>
    <row r="41" spans="2:11" ht="18.600000000000001" customHeight="1">
      <c r="B41" s="94" t="s">
        <v>42</v>
      </c>
      <c r="C41" s="18">
        <v>3722</v>
      </c>
      <c r="D41" s="19" t="s">
        <v>81</v>
      </c>
      <c r="E41" s="52">
        <v>212390.46</v>
      </c>
      <c r="F41" s="20">
        <v>387206.63</v>
      </c>
      <c r="G41" s="20">
        <v>387206.63</v>
      </c>
      <c r="H41" s="69">
        <v>354793.48</v>
      </c>
      <c r="I41" s="52">
        <f>F41</f>
        <v>387206.63</v>
      </c>
      <c r="J41" s="55"/>
      <c r="K41" s="55"/>
    </row>
    <row r="43" spans="2:11">
      <c r="D43" s="64" t="s">
        <v>209</v>
      </c>
    </row>
    <row r="44" spans="2:11" ht="18" customHeight="1">
      <c r="B44" s="94" t="s">
        <v>40</v>
      </c>
      <c r="C44" s="18">
        <v>3223</v>
      </c>
      <c r="D44" s="19" t="s">
        <v>82</v>
      </c>
      <c r="E44" s="52">
        <v>365827</v>
      </c>
      <c r="F44" s="20">
        <v>411016.13</v>
      </c>
      <c r="G44" s="69">
        <v>349050.74</v>
      </c>
      <c r="H44" s="69">
        <v>364585.75</v>
      </c>
      <c r="I44" s="52">
        <f>F44</f>
        <v>411016.13</v>
      </c>
      <c r="J44" s="54"/>
      <c r="K44" s="54"/>
    </row>
    <row r="45" spans="2:11" ht="21" customHeight="1">
      <c r="B45" s="94" t="s">
        <v>42</v>
      </c>
      <c r="C45" s="18">
        <v>3292</v>
      </c>
      <c r="D45" s="19" t="s">
        <v>69</v>
      </c>
      <c r="E45" s="52">
        <v>0</v>
      </c>
      <c r="F45" s="20">
        <f>E45</f>
        <v>0</v>
      </c>
      <c r="G45" s="69">
        <v>16814.189999999999</v>
      </c>
      <c r="H45" s="69">
        <v>16442.23</v>
      </c>
      <c r="I45" s="52">
        <f>F45</f>
        <v>0</v>
      </c>
      <c r="J45" s="54"/>
      <c r="K45" s="54"/>
    </row>
  </sheetData>
  <phoneticPr fontId="7" type="noConversion"/>
  <pageMargins left="0" right="0" top="0.21" bottom="0.45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workbookViewId="0">
      <selection activeCell="Q20" sqref="Q20"/>
    </sheetView>
  </sheetViews>
  <sheetFormatPr defaultRowHeight="12.75"/>
  <cols>
    <col min="1" max="1" width="3.140625" customWidth="1"/>
    <col min="7" max="7" width="1.7109375" hidden="1" customWidth="1"/>
    <col min="8" max="8" width="5.85546875" hidden="1" customWidth="1"/>
    <col min="9" max="9" width="6.7109375" hidden="1" customWidth="1"/>
    <col min="10" max="10" width="14" customWidth="1"/>
    <col min="11" max="11" width="11.85546875" bestFit="1" customWidth="1"/>
    <col min="12" max="12" width="11.85546875" customWidth="1"/>
    <col min="13" max="13" width="10.42578125" style="2" bestFit="1" customWidth="1"/>
    <col min="14" max="15" width="10.42578125" style="2" customWidth="1"/>
    <col min="16" max="17" width="10.42578125" bestFit="1" customWidth="1"/>
  </cols>
  <sheetData>
    <row r="1" spans="1:17">
      <c r="E1" s="21"/>
      <c r="F1" s="21"/>
      <c r="G1" s="21"/>
      <c r="H1" s="21"/>
      <c r="I1" s="21"/>
      <c r="J1" s="21"/>
    </row>
    <row r="2" spans="1:17">
      <c r="E2" s="21"/>
      <c r="F2" s="21"/>
      <c r="G2" s="21"/>
      <c r="H2" s="21"/>
      <c r="I2" s="21"/>
      <c r="J2" s="21"/>
    </row>
    <row r="3" spans="1:17">
      <c r="E3" s="21"/>
      <c r="F3" s="21"/>
      <c r="G3" s="21"/>
      <c r="H3" s="21"/>
      <c r="I3" s="21"/>
      <c r="K3" t="s">
        <v>123</v>
      </c>
      <c r="L3" t="s">
        <v>138</v>
      </c>
      <c r="M3" s="2" t="s">
        <v>136</v>
      </c>
      <c r="N3" s="2" t="s">
        <v>136</v>
      </c>
      <c r="O3" s="98" t="s">
        <v>137</v>
      </c>
      <c r="P3" t="s">
        <v>137</v>
      </c>
      <c r="Q3" t="s">
        <v>139</v>
      </c>
    </row>
    <row r="4" spans="1:17">
      <c r="A4" s="2" t="s">
        <v>89</v>
      </c>
      <c r="B4" s="2"/>
      <c r="C4" s="21"/>
      <c r="D4" s="21"/>
      <c r="E4" s="21"/>
      <c r="F4" s="21"/>
      <c r="G4" s="21"/>
      <c r="H4" s="21"/>
      <c r="I4" s="21"/>
      <c r="J4" s="21"/>
      <c r="L4" s="48">
        <v>2013</v>
      </c>
      <c r="N4" s="2" t="s">
        <v>212</v>
      </c>
      <c r="O4" s="98" t="s">
        <v>216</v>
      </c>
    </row>
    <row r="5" spans="1:17">
      <c r="B5" s="25"/>
      <c r="C5" s="26"/>
      <c r="D5" s="26"/>
      <c r="E5" s="26"/>
      <c r="F5" s="26"/>
      <c r="G5" s="26"/>
      <c r="H5" s="26"/>
      <c r="I5" s="26"/>
      <c r="J5" s="39"/>
      <c r="K5" s="40"/>
      <c r="L5" s="40"/>
      <c r="O5" s="98"/>
    </row>
    <row r="6" spans="1:17">
      <c r="A6" s="44">
        <f t="shared" ref="A6:A25" si="0">A5+1</f>
        <v>1</v>
      </c>
      <c r="B6" s="41" t="s">
        <v>90</v>
      </c>
      <c r="C6" s="42"/>
      <c r="D6" s="42"/>
      <c r="E6" s="42"/>
      <c r="F6" s="42"/>
      <c r="G6" s="42"/>
      <c r="H6" s="42"/>
      <c r="I6" s="42"/>
      <c r="J6" s="43"/>
      <c r="K6" s="40">
        <v>5000</v>
      </c>
      <c r="L6" s="40">
        <v>5000</v>
      </c>
      <c r="M6" s="12">
        <v>5000</v>
      </c>
      <c r="N6" s="12">
        <v>5000</v>
      </c>
      <c r="O6" s="99">
        <v>5000</v>
      </c>
      <c r="P6" s="40">
        <v>5000</v>
      </c>
      <c r="Q6" s="40">
        <v>5000</v>
      </c>
    </row>
    <row r="7" spans="1:17">
      <c r="A7">
        <f t="shared" si="0"/>
        <v>2</v>
      </c>
      <c r="B7" s="25" t="s">
        <v>91</v>
      </c>
      <c r="C7" s="26"/>
      <c r="D7" s="26"/>
      <c r="E7" s="26"/>
      <c r="F7" s="26"/>
      <c r="G7" s="26"/>
      <c r="H7" s="26"/>
      <c r="I7" s="26"/>
      <c r="J7" s="40"/>
      <c r="K7" s="40"/>
      <c r="L7" s="40"/>
      <c r="O7" s="98"/>
    </row>
    <row r="8" spans="1:17">
      <c r="A8" s="44">
        <f t="shared" si="0"/>
        <v>3</v>
      </c>
      <c r="B8" s="41" t="s">
        <v>92</v>
      </c>
      <c r="C8" s="42"/>
      <c r="D8" s="42"/>
      <c r="E8" s="42"/>
      <c r="F8" s="42"/>
      <c r="G8" s="42"/>
      <c r="H8" s="42"/>
      <c r="I8" s="42"/>
      <c r="J8" s="43"/>
      <c r="K8" s="40">
        <v>8500</v>
      </c>
      <c r="L8" s="40">
        <v>8500</v>
      </c>
      <c r="M8" s="12">
        <v>8500</v>
      </c>
      <c r="N8" s="12">
        <v>8500</v>
      </c>
      <c r="O8" s="99">
        <v>8500</v>
      </c>
      <c r="P8" s="40">
        <v>8500</v>
      </c>
      <c r="Q8" s="40">
        <v>8500</v>
      </c>
    </row>
    <row r="9" spans="1:17">
      <c r="A9">
        <f t="shared" si="0"/>
        <v>4</v>
      </c>
      <c r="B9" s="25" t="s">
        <v>93</v>
      </c>
      <c r="C9" s="26"/>
      <c r="D9" s="26"/>
      <c r="E9" s="26"/>
      <c r="F9" s="26"/>
      <c r="G9" s="26"/>
      <c r="H9" s="26"/>
      <c r="I9" s="26"/>
      <c r="K9" s="40">
        <v>220000</v>
      </c>
      <c r="L9" s="40">
        <v>220000</v>
      </c>
      <c r="M9" s="12">
        <v>220000</v>
      </c>
      <c r="N9" s="12">
        <v>220000</v>
      </c>
      <c r="O9" s="99">
        <v>202635</v>
      </c>
      <c r="P9" s="40">
        <v>220000</v>
      </c>
      <c r="Q9" s="40">
        <v>220000</v>
      </c>
    </row>
    <row r="10" spans="1:17">
      <c r="A10">
        <f t="shared" si="0"/>
        <v>5</v>
      </c>
      <c r="B10" s="25" t="s">
        <v>94</v>
      </c>
      <c r="C10" s="26"/>
      <c r="D10" s="26"/>
      <c r="E10" s="26"/>
      <c r="F10" s="26"/>
      <c r="G10" s="26"/>
      <c r="H10" s="26"/>
      <c r="I10" s="26"/>
      <c r="J10" s="40"/>
      <c r="K10" s="40">
        <v>20000</v>
      </c>
      <c r="L10" s="40">
        <v>20000</v>
      </c>
      <c r="M10" s="12">
        <v>20000</v>
      </c>
      <c r="N10" s="12">
        <v>10000</v>
      </c>
      <c r="O10" s="99">
        <v>10000</v>
      </c>
      <c r="P10" s="40">
        <v>20000</v>
      </c>
      <c r="Q10" s="40">
        <v>20000</v>
      </c>
    </row>
    <row r="11" spans="1:17">
      <c r="A11">
        <f t="shared" si="0"/>
        <v>6</v>
      </c>
      <c r="B11" s="25" t="s">
        <v>95</v>
      </c>
      <c r="C11" s="26"/>
      <c r="D11" s="26"/>
      <c r="E11" s="26"/>
      <c r="F11" s="26"/>
      <c r="G11" s="26"/>
      <c r="H11" s="26"/>
      <c r="I11" s="26"/>
      <c r="J11" s="39"/>
      <c r="K11" s="40"/>
      <c r="L11" s="40"/>
      <c r="O11" s="98"/>
    </row>
    <row r="12" spans="1:17">
      <c r="A12">
        <f t="shared" si="0"/>
        <v>7</v>
      </c>
      <c r="B12" s="41" t="s">
        <v>96</v>
      </c>
      <c r="C12" s="42"/>
      <c r="D12" s="42"/>
      <c r="E12" s="42"/>
      <c r="F12" s="42"/>
      <c r="G12" s="42"/>
      <c r="H12" s="42"/>
      <c r="I12" s="42"/>
      <c r="J12" s="43"/>
      <c r="K12" s="40">
        <v>5000</v>
      </c>
      <c r="L12" s="40">
        <v>5000</v>
      </c>
      <c r="M12" s="12">
        <v>5000</v>
      </c>
      <c r="N12" s="12">
        <v>5000</v>
      </c>
      <c r="O12" s="99">
        <v>5000</v>
      </c>
      <c r="P12" s="40">
        <v>5000</v>
      </c>
      <c r="Q12" s="40">
        <v>5000</v>
      </c>
    </row>
    <row r="13" spans="1:17">
      <c r="A13">
        <f t="shared" si="0"/>
        <v>8</v>
      </c>
      <c r="B13" s="25" t="s">
        <v>97</v>
      </c>
      <c r="C13" s="26"/>
      <c r="D13" s="26"/>
      <c r="E13" s="26"/>
      <c r="F13" s="26"/>
      <c r="G13" s="26"/>
      <c r="H13" s="26"/>
      <c r="I13" s="26"/>
      <c r="J13" s="39"/>
      <c r="K13" s="40"/>
      <c r="L13" s="40"/>
      <c r="O13" s="98"/>
    </row>
    <row r="14" spans="1:17">
      <c r="A14">
        <f t="shared" si="0"/>
        <v>9</v>
      </c>
      <c r="B14" s="25" t="s">
        <v>98</v>
      </c>
      <c r="C14" s="26"/>
      <c r="D14" s="26"/>
      <c r="E14" s="26"/>
      <c r="F14" s="26"/>
      <c r="G14" s="26"/>
      <c r="H14" s="26"/>
      <c r="I14" s="26"/>
      <c r="K14" s="40">
        <v>60000</v>
      </c>
      <c r="L14" s="40">
        <v>35000</v>
      </c>
      <c r="M14" s="12">
        <v>35000</v>
      </c>
      <c r="N14" s="12">
        <v>35000</v>
      </c>
      <c r="O14" s="99">
        <v>30000</v>
      </c>
      <c r="P14" s="40">
        <v>35000</v>
      </c>
      <c r="Q14" s="40">
        <v>35000</v>
      </c>
    </row>
    <row r="15" spans="1:17">
      <c r="A15">
        <f t="shared" si="0"/>
        <v>10</v>
      </c>
      <c r="B15" s="25" t="s">
        <v>99</v>
      </c>
      <c r="C15" s="26"/>
      <c r="D15" s="26"/>
      <c r="E15" s="26"/>
      <c r="F15" s="26"/>
      <c r="G15" s="26"/>
      <c r="H15" s="26"/>
      <c r="I15" s="26"/>
      <c r="K15" s="40"/>
      <c r="L15" s="40"/>
      <c r="O15" s="98"/>
    </row>
    <row r="16" spans="1:17">
      <c r="A16">
        <f t="shared" si="0"/>
        <v>11</v>
      </c>
      <c r="B16" s="25" t="s">
        <v>100</v>
      </c>
      <c r="C16" s="26"/>
      <c r="D16" s="26"/>
      <c r="E16" s="26"/>
      <c r="F16" s="26"/>
      <c r="G16" s="26"/>
      <c r="H16" s="26"/>
      <c r="I16" s="26"/>
      <c r="K16" s="40"/>
      <c r="L16" s="40"/>
      <c r="O16" s="98"/>
    </row>
    <row r="17" spans="1:17">
      <c r="A17">
        <f t="shared" si="0"/>
        <v>12</v>
      </c>
      <c r="B17" s="25" t="s">
        <v>101</v>
      </c>
      <c r="C17" s="26"/>
      <c r="D17" s="26"/>
      <c r="E17" s="26"/>
      <c r="F17" s="26"/>
      <c r="G17" s="26"/>
      <c r="H17" s="26"/>
      <c r="I17" s="26"/>
      <c r="K17" s="40">
        <v>65000</v>
      </c>
      <c r="L17" s="40">
        <v>65000</v>
      </c>
      <c r="M17" s="12">
        <v>65000</v>
      </c>
      <c r="N17" s="12">
        <v>65000</v>
      </c>
      <c r="O17" s="99">
        <v>65000</v>
      </c>
      <c r="P17" s="40">
        <v>65000</v>
      </c>
      <c r="Q17" s="40">
        <v>65000</v>
      </c>
    </row>
    <row r="18" spans="1:17">
      <c r="A18">
        <f t="shared" si="0"/>
        <v>13</v>
      </c>
      <c r="B18" s="27" t="s">
        <v>102</v>
      </c>
      <c r="C18" s="28"/>
      <c r="D18" s="28"/>
      <c r="E18" s="28"/>
      <c r="F18" s="28"/>
      <c r="G18" s="28"/>
      <c r="H18" s="28"/>
      <c r="I18" s="28"/>
      <c r="J18" s="39"/>
      <c r="K18" s="40"/>
      <c r="L18" s="40"/>
    </row>
    <row r="19" spans="1:17">
      <c r="A19">
        <f t="shared" si="0"/>
        <v>14</v>
      </c>
      <c r="B19" s="27" t="s">
        <v>119</v>
      </c>
      <c r="K19" s="40"/>
      <c r="L19" s="40"/>
    </row>
    <row r="20" spans="1:17">
      <c r="A20">
        <f t="shared" si="0"/>
        <v>15</v>
      </c>
      <c r="B20" s="27" t="s">
        <v>104</v>
      </c>
      <c r="C20" s="29"/>
      <c r="D20" s="28"/>
      <c r="E20" s="28"/>
      <c r="F20" s="28"/>
      <c r="G20" s="28"/>
      <c r="H20" s="28"/>
      <c r="I20" s="28"/>
      <c r="J20" s="39"/>
      <c r="K20" s="40"/>
      <c r="L20" s="40"/>
    </row>
    <row r="21" spans="1:17">
      <c r="A21">
        <f t="shared" si="0"/>
        <v>16</v>
      </c>
      <c r="B21" s="27" t="s">
        <v>105</v>
      </c>
      <c r="C21" s="29"/>
      <c r="D21" s="28"/>
      <c r="E21" s="28"/>
      <c r="F21" s="28"/>
      <c r="G21" s="28"/>
      <c r="H21" s="28"/>
      <c r="I21" s="28"/>
      <c r="J21" s="39"/>
      <c r="K21" s="40"/>
      <c r="L21" s="40"/>
    </row>
    <row r="22" spans="1:17">
      <c r="A22">
        <f t="shared" si="0"/>
        <v>17</v>
      </c>
      <c r="B22" s="27" t="s">
        <v>106</v>
      </c>
      <c r="C22" s="29"/>
      <c r="D22" s="28"/>
      <c r="E22" s="28"/>
      <c r="F22" s="28"/>
      <c r="G22" s="28"/>
      <c r="H22" s="28"/>
      <c r="I22" s="28"/>
      <c r="J22" s="39"/>
      <c r="K22" s="40"/>
      <c r="L22" s="40"/>
    </row>
    <row r="23" spans="1:17">
      <c r="A23">
        <f t="shared" si="0"/>
        <v>18</v>
      </c>
      <c r="B23" s="27" t="s">
        <v>107</v>
      </c>
      <c r="C23" s="29"/>
      <c r="D23" s="28"/>
      <c r="E23" s="28"/>
      <c r="F23" s="28"/>
      <c r="G23" s="28"/>
      <c r="H23" s="28"/>
      <c r="I23" s="28"/>
      <c r="J23" s="39"/>
      <c r="K23" s="40"/>
      <c r="L23" s="40"/>
    </row>
    <row r="24" spans="1:17">
      <c r="A24">
        <f t="shared" si="0"/>
        <v>19</v>
      </c>
      <c r="B24" s="27" t="s">
        <v>108</v>
      </c>
      <c r="C24" s="29"/>
      <c r="D24" s="28"/>
      <c r="E24" s="28"/>
      <c r="F24" s="28"/>
      <c r="G24" s="28"/>
      <c r="H24" s="28"/>
      <c r="I24" s="28"/>
      <c r="J24" s="39"/>
      <c r="K24" s="40"/>
      <c r="L24" s="40"/>
    </row>
    <row r="25" spans="1:17">
      <c r="A25">
        <f t="shared" si="0"/>
        <v>20</v>
      </c>
      <c r="B25" s="118" t="s">
        <v>109</v>
      </c>
      <c r="C25" s="119"/>
      <c r="D25" s="119"/>
      <c r="E25" s="119"/>
      <c r="F25" s="119"/>
      <c r="G25" s="119"/>
      <c r="H25" s="119"/>
      <c r="I25" s="119"/>
      <c r="J25" s="40"/>
      <c r="K25" s="40">
        <v>13500</v>
      </c>
      <c r="L25" s="40">
        <v>13500</v>
      </c>
    </row>
    <row r="26" spans="1:17" ht="28.5" customHeight="1">
      <c r="A26" s="30">
        <v>21</v>
      </c>
      <c r="B26" s="120" t="s">
        <v>110</v>
      </c>
      <c r="C26" s="120"/>
      <c r="D26" s="120"/>
      <c r="E26" s="120"/>
      <c r="F26" s="120"/>
      <c r="G26" s="120"/>
      <c r="H26" s="120"/>
      <c r="I26" s="120"/>
      <c r="J26" s="39"/>
      <c r="K26" s="40"/>
      <c r="L26" s="40"/>
    </row>
    <row r="27" spans="1:17" ht="13.5" thickBot="1">
      <c r="A27" s="31"/>
      <c r="B27" s="32" t="s">
        <v>111</v>
      </c>
      <c r="C27" s="32"/>
      <c r="D27" s="32"/>
      <c r="E27" s="31"/>
      <c r="F27" s="31"/>
      <c r="G27" s="31"/>
      <c r="H27" s="31"/>
      <c r="I27" s="31"/>
      <c r="J27" s="40">
        <f>SUM(J9:J26)</f>
        <v>0</v>
      </c>
      <c r="K27" s="40">
        <f t="shared" ref="K27:Q27" si="1">SUM(K6:K26)</f>
        <v>397000</v>
      </c>
      <c r="L27" s="40">
        <f t="shared" si="1"/>
        <v>372000</v>
      </c>
      <c r="M27" s="12">
        <f t="shared" si="1"/>
        <v>358500</v>
      </c>
      <c r="N27" s="12">
        <f t="shared" si="1"/>
        <v>348500</v>
      </c>
      <c r="O27" s="12">
        <f>SUM(O6:O26)</f>
        <v>326135</v>
      </c>
      <c r="P27" s="40">
        <f t="shared" si="1"/>
        <v>358500</v>
      </c>
      <c r="Q27" s="40">
        <f t="shared" si="1"/>
        <v>358500</v>
      </c>
    </row>
    <row r="28" spans="1:17" ht="13.5" thickTop="1">
      <c r="B28" s="25"/>
      <c r="C28" s="26"/>
      <c r="D28" s="26"/>
      <c r="E28" s="21"/>
      <c r="F28" s="21"/>
      <c r="G28" s="21"/>
      <c r="H28" s="21"/>
      <c r="I28" s="21"/>
      <c r="K28" s="40"/>
      <c r="L28" s="40"/>
    </row>
    <row r="29" spans="1:17" ht="15.75">
      <c r="A29" s="2"/>
      <c r="B29" s="116" t="s">
        <v>103</v>
      </c>
      <c r="C29" s="117"/>
      <c r="D29" s="117"/>
      <c r="E29" s="117"/>
      <c r="F29" s="117"/>
      <c r="G29" s="117"/>
      <c r="H29" s="117"/>
      <c r="I29" s="117"/>
      <c r="J29" s="39"/>
    </row>
    <row r="30" spans="1:17">
      <c r="B30" s="25"/>
      <c r="C30" s="25"/>
      <c r="D30" s="25"/>
      <c r="E30" s="25"/>
      <c r="F30" s="25"/>
      <c r="G30" s="25"/>
      <c r="H30" s="25"/>
      <c r="I30" s="25"/>
    </row>
    <row r="31" spans="1:17">
      <c r="B31" s="25"/>
      <c r="C31" s="26"/>
      <c r="D31" s="26"/>
      <c r="E31" s="26"/>
      <c r="F31" s="26"/>
      <c r="G31" s="26"/>
      <c r="H31" s="26"/>
      <c r="I31" s="26"/>
    </row>
    <row r="32" spans="1:17">
      <c r="B32" s="25"/>
      <c r="C32" s="26"/>
      <c r="D32" s="26"/>
      <c r="E32" s="26"/>
      <c r="F32" s="26"/>
      <c r="G32" s="26"/>
      <c r="H32" s="26"/>
      <c r="I32" s="26"/>
    </row>
    <row r="33" spans="2:9">
      <c r="B33" s="25"/>
      <c r="C33" s="26"/>
      <c r="D33" s="26"/>
      <c r="E33" s="26"/>
      <c r="F33" s="26"/>
      <c r="G33" s="26"/>
      <c r="H33" s="26"/>
      <c r="I33" s="26"/>
    </row>
    <row r="34" spans="2:9">
      <c r="B34" s="25"/>
      <c r="C34" s="26"/>
      <c r="D34" s="26"/>
      <c r="E34" s="26"/>
      <c r="F34" s="26"/>
      <c r="G34" s="26"/>
      <c r="H34" s="26"/>
      <c r="I34" s="26"/>
    </row>
    <row r="35" spans="2:9">
      <c r="B35" s="25"/>
      <c r="C35" s="26"/>
      <c r="D35" s="26"/>
      <c r="E35" s="26"/>
      <c r="F35" s="26"/>
      <c r="G35" s="26"/>
      <c r="H35" s="26"/>
      <c r="I35" s="26"/>
    </row>
    <row r="36" spans="2:9">
      <c r="B36" s="25"/>
      <c r="C36" s="26"/>
      <c r="D36" s="26"/>
      <c r="E36" s="26"/>
      <c r="F36" s="26"/>
      <c r="G36" s="26"/>
      <c r="H36" s="26"/>
      <c r="I36" s="26"/>
    </row>
    <row r="37" spans="2:9">
      <c r="B37" s="25"/>
      <c r="C37" s="26"/>
      <c r="D37" s="26"/>
      <c r="E37" s="26"/>
      <c r="F37" s="26"/>
      <c r="G37" s="26"/>
      <c r="H37" s="26"/>
      <c r="I37" s="26"/>
    </row>
    <row r="38" spans="2:9">
      <c r="B38" s="25"/>
      <c r="C38" s="26"/>
      <c r="D38" s="26"/>
      <c r="E38" s="26"/>
      <c r="F38" s="26"/>
      <c r="G38" s="26"/>
      <c r="H38" s="26"/>
      <c r="I38" s="26"/>
    </row>
    <row r="39" spans="2:9">
      <c r="B39" s="25"/>
      <c r="C39" s="26"/>
      <c r="D39" s="26"/>
      <c r="E39" s="26"/>
      <c r="F39" s="26"/>
      <c r="G39" s="26"/>
      <c r="H39" s="26"/>
      <c r="I39" s="26"/>
    </row>
    <row r="40" spans="2:9">
      <c r="B40" s="25"/>
      <c r="C40" s="26"/>
      <c r="D40" s="26"/>
      <c r="E40" s="26"/>
      <c r="F40" s="26"/>
      <c r="G40" s="26"/>
      <c r="H40" s="26"/>
      <c r="I40" s="26"/>
    </row>
    <row r="41" spans="2:9">
      <c r="B41" s="25"/>
      <c r="C41" s="26"/>
      <c r="D41" s="26"/>
      <c r="E41" s="26"/>
      <c r="F41" s="26"/>
      <c r="G41" s="26"/>
      <c r="H41" s="26"/>
      <c r="I41" s="26"/>
    </row>
    <row r="42" spans="2:9">
      <c r="B42" s="25"/>
      <c r="C42" s="26"/>
      <c r="D42" s="26"/>
      <c r="E42" s="26"/>
      <c r="F42" s="26"/>
      <c r="G42" s="26"/>
      <c r="H42" s="26"/>
      <c r="I42" s="26"/>
    </row>
    <row r="43" spans="2:9">
      <c r="B43" s="25"/>
      <c r="C43" s="26"/>
      <c r="D43" s="26"/>
      <c r="E43" s="26"/>
      <c r="F43" s="26"/>
      <c r="G43" s="26"/>
      <c r="H43" s="26"/>
      <c r="I43" s="26"/>
    </row>
    <row r="44" spans="2:9">
      <c r="B44" s="121"/>
      <c r="C44" s="122"/>
      <c r="D44" s="122"/>
      <c r="E44" s="122"/>
      <c r="F44" s="122"/>
      <c r="G44" s="122"/>
      <c r="H44" s="122"/>
      <c r="I44" s="122"/>
    </row>
    <row r="45" spans="2:9">
      <c r="B45" s="25"/>
      <c r="C45" s="33"/>
      <c r="D45" s="26"/>
      <c r="E45" s="26"/>
      <c r="F45" s="26"/>
      <c r="G45" s="26"/>
      <c r="H45" s="26"/>
      <c r="I45" s="26"/>
    </row>
    <row r="46" spans="2:9">
      <c r="B46" s="25"/>
      <c r="C46" s="33"/>
      <c r="D46" s="26"/>
      <c r="E46" s="26"/>
      <c r="F46" s="26"/>
      <c r="G46" s="26"/>
      <c r="H46" s="26"/>
      <c r="I46" s="26"/>
    </row>
    <row r="47" spans="2:9">
      <c r="B47" s="25"/>
      <c r="C47" s="33"/>
      <c r="D47" s="26"/>
      <c r="E47" s="26"/>
      <c r="F47" s="26"/>
      <c r="G47" s="26"/>
      <c r="H47" s="26"/>
      <c r="I47" s="26"/>
    </row>
    <row r="48" spans="2:9">
      <c r="B48" s="25"/>
      <c r="C48" s="33"/>
      <c r="D48" s="26"/>
      <c r="E48" s="26"/>
      <c r="F48" s="26"/>
      <c r="G48" s="26"/>
      <c r="H48" s="26"/>
      <c r="I48" s="26"/>
    </row>
    <row r="49" spans="1:9">
      <c r="B49" s="25"/>
      <c r="C49" s="33"/>
      <c r="D49" s="26"/>
      <c r="E49" s="26"/>
      <c r="F49" s="26"/>
      <c r="G49" s="26"/>
      <c r="H49" s="26"/>
      <c r="I49" s="26"/>
    </row>
    <row r="50" spans="1:9">
      <c r="A50" s="21"/>
      <c r="B50" s="113"/>
      <c r="C50" s="114"/>
      <c r="D50" s="114"/>
      <c r="E50" s="114"/>
      <c r="F50" s="114"/>
      <c r="G50" s="114"/>
      <c r="H50" s="114"/>
      <c r="I50" s="114"/>
    </row>
    <row r="51" spans="1:9">
      <c r="A51" s="21"/>
      <c r="B51" s="115"/>
      <c r="C51" s="115"/>
      <c r="D51" s="115"/>
      <c r="E51" s="115"/>
      <c r="F51" s="115"/>
      <c r="G51" s="115"/>
      <c r="H51" s="115"/>
      <c r="I51" s="115"/>
    </row>
    <row r="52" spans="1:9">
      <c r="A52" s="21"/>
      <c r="B52" s="35"/>
      <c r="C52" s="34"/>
      <c r="D52" s="34"/>
      <c r="E52" s="34"/>
      <c r="F52" s="34"/>
      <c r="G52" s="34"/>
      <c r="H52" s="34"/>
      <c r="I52" s="34"/>
    </row>
    <row r="53" spans="1:9">
      <c r="B53" s="36"/>
      <c r="C53" s="36"/>
      <c r="D53" s="36"/>
      <c r="E53" s="36"/>
      <c r="F53" s="36"/>
      <c r="G53" s="36"/>
    </row>
    <row r="54" spans="1:9">
      <c r="B54" s="36"/>
      <c r="C54" s="36"/>
      <c r="D54" s="36"/>
      <c r="E54" s="36"/>
      <c r="F54" s="36"/>
      <c r="G54" s="36"/>
    </row>
    <row r="55" spans="1:9">
      <c r="A55" s="37"/>
      <c r="B55" s="36"/>
      <c r="C55" s="36"/>
      <c r="D55" s="36"/>
      <c r="E55" s="36"/>
      <c r="F55" s="36"/>
      <c r="G55" s="36"/>
      <c r="H55" s="38"/>
      <c r="I55" s="36"/>
    </row>
    <row r="56" spans="1:9">
      <c r="B56" s="36"/>
      <c r="C56" s="36"/>
      <c r="D56" s="36"/>
      <c r="E56" s="36"/>
      <c r="F56" s="36"/>
      <c r="G56" s="36"/>
      <c r="I56" s="36"/>
    </row>
    <row r="57" spans="1:9">
      <c r="B57" s="36"/>
      <c r="C57" s="36"/>
      <c r="D57" s="36"/>
      <c r="E57" s="36"/>
      <c r="F57" s="36"/>
      <c r="G57" s="36"/>
      <c r="H57" s="36"/>
      <c r="I57" s="36"/>
    </row>
  </sheetData>
  <mergeCells count="6">
    <mergeCell ref="B50:I50"/>
    <mergeCell ref="B51:I51"/>
    <mergeCell ref="B29:I29"/>
    <mergeCell ref="B25:I25"/>
    <mergeCell ref="B26:I26"/>
    <mergeCell ref="B44:I44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workbookViewId="0">
      <selection activeCell="G54" sqref="G54"/>
    </sheetView>
  </sheetViews>
  <sheetFormatPr defaultRowHeight="12.75"/>
  <cols>
    <col min="2" max="2" width="14.42578125" style="65" customWidth="1"/>
  </cols>
  <sheetData>
    <row r="1" spans="1:5">
      <c r="A1">
        <v>31111</v>
      </c>
      <c r="B1" s="65">
        <f>3997.67+43416.35</f>
        <v>47414.02</v>
      </c>
      <c r="D1" s="64" t="s">
        <v>217</v>
      </c>
    </row>
    <row r="2" spans="1:5">
      <c r="A2">
        <v>31131</v>
      </c>
      <c r="B2" s="65">
        <v>56</v>
      </c>
    </row>
    <row r="3" spans="1:5">
      <c r="A3">
        <v>31219</v>
      </c>
      <c r="B3" s="65">
        <f>656.84+1173</f>
        <v>1829.8400000000001</v>
      </c>
    </row>
    <row r="5" spans="1:5">
      <c r="A5">
        <v>31321</v>
      </c>
      <c r="B5" s="65">
        <f>519.68+6284.29</f>
        <v>6803.97</v>
      </c>
    </row>
    <row r="6" spans="1:5">
      <c r="A6">
        <v>31322</v>
      </c>
      <c r="B6" s="65">
        <f>19.99+217.42</f>
        <v>237.41</v>
      </c>
    </row>
    <row r="7" spans="1:5">
      <c r="A7">
        <v>31332</v>
      </c>
      <c r="B7" s="65">
        <f>63.95+695.53</f>
        <v>759.48</v>
      </c>
    </row>
    <row r="8" spans="1:5">
      <c r="A8" s="22">
        <v>31333</v>
      </c>
      <c r="B8" s="67">
        <f>3.99+86.97</f>
        <v>90.96</v>
      </c>
      <c r="E8" s="64"/>
    </row>
    <row r="9" spans="1:5">
      <c r="A9" s="55">
        <v>313</v>
      </c>
      <c r="B9" s="65">
        <f>SUM(B5:B8)</f>
        <v>7891.8200000000006</v>
      </c>
    </row>
    <row r="11" spans="1:5">
      <c r="A11">
        <v>32111</v>
      </c>
      <c r="B11" s="65">
        <f>300+900+1125</f>
        <v>2325</v>
      </c>
    </row>
    <row r="12" spans="1:5">
      <c r="A12">
        <v>32112</v>
      </c>
      <c r="B12" s="65">
        <v>1862.51</v>
      </c>
    </row>
    <row r="13" spans="1:5">
      <c r="A13">
        <v>32113</v>
      </c>
      <c r="B13" s="65">
        <f>1416+595.5+664</f>
        <v>2675.5</v>
      </c>
    </row>
    <row r="14" spans="1:5">
      <c r="A14">
        <v>32114</v>
      </c>
      <c r="B14" s="65">
        <v>581.55999999999995</v>
      </c>
    </row>
    <row r="15" spans="1:5">
      <c r="A15">
        <v>32115</v>
      </c>
      <c r="B15" s="65">
        <f>272.5+150+782</f>
        <v>1204.5</v>
      </c>
    </row>
    <row r="16" spans="1:5">
      <c r="A16">
        <v>32119</v>
      </c>
      <c r="B16" s="65">
        <f>103.63+210</f>
        <v>313.63</v>
      </c>
    </row>
    <row r="17" spans="1:2">
      <c r="A17">
        <v>32131</v>
      </c>
      <c r="B17" s="65">
        <v>0</v>
      </c>
    </row>
    <row r="18" spans="1:2">
      <c r="A18">
        <v>32132</v>
      </c>
      <c r="B18" s="65">
        <v>1290.98</v>
      </c>
    </row>
    <row r="19" spans="1:2">
      <c r="A19" s="22">
        <v>32141</v>
      </c>
      <c r="B19" s="71">
        <f>108+60+562</f>
        <v>730</v>
      </c>
    </row>
    <row r="20" spans="1:2">
      <c r="A20" s="55">
        <v>321</v>
      </c>
      <c r="B20" s="65">
        <f>SUM(B11:B19)</f>
        <v>10983.679999999998</v>
      </c>
    </row>
    <row r="22" spans="1:2">
      <c r="A22">
        <v>32211</v>
      </c>
      <c r="B22" s="65">
        <f>1472.01+225</f>
        <v>1697.01</v>
      </c>
    </row>
    <row r="23" spans="1:2">
      <c r="A23">
        <v>32212</v>
      </c>
      <c r="B23" s="65">
        <v>40</v>
      </c>
    </row>
    <row r="24" spans="1:2">
      <c r="A24">
        <v>32214</v>
      </c>
      <c r="B24" s="65">
        <f>3914.05+16471.8</f>
        <v>20385.849999999999</v>
      </c>
    </row>
    <row r="25" spans="1:2">
      <c r="A25">
        <v>32218</v>
      </c>
      <c r="B25" s="65">
        <v>2258.98</v>
      </c>
    </row>
    <row r="26" spans="1:2">
      <c r="A26">
        <v>32219</v>
      </c>
      <c r="B26" s="65">
        <f>383.17+1083.7</f>
        <v>1466.8700000000001</v>
      </c>
    </row>
    <row r="27" spans="1:2">
      <c r="A27">
        <v>32223</v>
      </c>
      <c r="B27" s="65">
        <v>1449.79</v>
      </c>
    </row>
    <row r="28" spans="1:2">
      <c r="A28">
        <v>32224</v>
      </c>
      <c r="B28" s="65">
        <v>329589.40999999997</v>
      </c>
    </row>
    <row r="29" spans="1:2">
      <c r="A29">
        <v>32231</v>
      </c>
      <c r="B29" s="65">
        <f>3251.51+29022.29</f>
        <v>32273.800000000003</v>
      </c>
    </row>
    <row r="30" spans="1:2">
      <c r="A30">
        <v>32233</v>
      </c>
      <c r="B30" s="65">
        <v>3150</v>
      </c>
    </row>
    <row r="31" spans="1:2">
      <c r="A31">
        <v>32234</v>
      </c>
      <c r="B31" s="65">
        <v>9275.26</v>
      </c>
    </row>
    <row r="32" spans="1:2">
      <c r="A32">
        <v>32241</v>
      </c>
      <c r="B32" s="65">
        <v>1085.93</v>
      </c>
    </row>
    <row r="33" spans="1:2">
      <c r="A33">
        <v>32242</v>
      </c>
      <c r="B33" s="65">
        <f>1736.96+4131.25</f>
        <v>5868.21</v>
      </c>
    </row>
    <row r="34" spans="1:2">
      <c r="A34">
        <v>32251</v>
      </c>
      <c r="B34" s="65">
        <f>8682.56+1197.25</f>
        <v>9879.81</v>
      </c>
    </row>
    <row r="35" spans="1:2">
      <c r="A35" s="22">
        <v>32271</v>
      </c>
      <c r="B35" s="67"/>
    </row>
    <row r="36" spans="1:2">
      <c r="A36">
        <v>322</v>
      </c>
      <c r="B36" s="65">
        <f>SUM(B22:B35)</f>
        <v>418420.92</v>
      </c>
    </row>
    <row r="38" spans="1:2">
      <c r="A38">
        <v>32311</v>
      </c>
      <c r="B38" s="65">
        <v>15363.32</v>
      </c>
    </row>
    <row r="39" spans="1:2">
      <c r="A39">
        <v>32312</v>
      </c>
      <c r="B39" s="65">
        <v>890.82</v>
      </c>
    </row>
    <row r="40" spans="1:2">
      <c r="A40">
        <v>32319</v>
      </c>
      <c r="B40" s="65">
        <f>3065+1120</f>
        <v>4185</v>
      </c>
    </row>
    <row r="41" spans="1:2">
      <c r="A41">
        <v>32321</v>
      </c>
      <c r="B41" s="65">
        <f>3033.15+9548.68+9098.04</f>
        <v>21679.870000000003</v>
      </c>
    </row>
    <row r="42" spans="1:2">
      <c r="A42">
        <v>32322</v>
      </c>
    </row>
    <row r="43" spans="1:2">
      <c r="A43">
        <v>32323</v>
      </c>
    </row>
    <row r="44" spans="1:2">
      <c r="A44">
        <v>32341</v>
      </c>
      <c r="B44" s="65">
        <f>4923.44+19114.67</f>
        <v>24038.109999999997</v>
      </c>
    </row>
    <row r="45" spans="1:2">
      <c r="A45">
        <v>32342</v>
      </c>
      <c r="B45" s="65">
        <v>1012</v>
      </c>
    </row>
    <row r="46" spans="1:2">
      <c r="A46">
        <v>32344</v>
      </c>
      <c r="B46" s="65">
        <f>893+1558</f>
        <v>2451</v>
      </c>
    </row>
    <row r="47" spans="1:2">
      <c r="A47">
        <v>32361</v>
      </c>
      <c r="B47" s="65">
        <v>2000</v>
      </c>
    </row>
    <row r="48" spans="1:2">
      <c r="A48">
        <v>32369</v>
      </c>
      <c r="B48" s="65">
        <v>4762.5</v>
      </c>
    </row>
    <row r="49" spans="1:2">
      <c r="A49">
        <v>32371</v>
      </c>
      <c r="B49" s="65">
        <v>2320.44</v>
      </c>
    </row>
    <row r="50" spans="1:2">
      <c r="A50">
        <v>32372</v>
      </c>
      <c r="B50" s="65">
        <v>4504.18</v>
      </c>
    </row>
    <row r="51" spans="1:2">
      <c r="A51">
        <v>32389</v>
      </c>
      <c r="B51" s="65">
        <v>875</v>
      </c>
    </row>
    <row r="52" spans="1:2">
      <c r="A52" s="22">
        <v>32399</v>
      </c>
      <c r="B52" s="67">
        <v>404</v>
      </c>
    </row>
    <row r="53" spans="1:2">
      <c r="A53" s="55">
        <v>323</v>
      </c>
      <c r="B53" s="65">
        <f>SUM(B38:B52)</f>
        <v>84486.239999999991</v>
      </c>
    </row>
    <row r="55" spans="1:2">
      <c r="A55">
        <v>32411</v>
      </c>
      <c r="B55" s="65">
        <v>1809.47</v>
      </c>
    </row>
    <row r="56" spans="1:2">
      <c r="A56" s="22">
        <v>32412</v>
      </c>
      <c r="B56" s="67">
        <f>1508.41+1307.86</f>
        <v>2816.27</v>
      </c>
    </row>
    <row r="57" spans="1:2">
      <c r="A57" s="55">
        <v>324</v>
      </c>
      <c r="B57" s="65">
        <f>SUM(B55:B56)</f>
        <v>4625.74</v>
      </c>
    </row>
    <row r="59" spans="1:2">
      <c r="A59">
        <v>32931</v>
      </c>
    </row>
    <row r="60" spans="1:2">
      <c r="A60">
        <v>32941</v>
      </c>
      <c r="B60" s="65">
        <v>4800</v>
      </c>
    </row>
    <row r="61" spans="1:2">
      <c r="A61">
        <v>32952</v>
      </c>
      <c r="B61" s="65">
        <v>10</v>
      </c>
    </row>
    <row r="62" spans="1:2">
      <c r="A62">
        <v>32953</v>
      </c>
    </row>
    <row r="63" spans="1:2">
      <c r="A63">
        <v>32954</v>
      </c>
      <c r="B63" s="65">
        <f>2700.59+1633.77</f>
        <v>4334.3600000000006</v>
      </c>
    </row>
    <row r="64" spans="1:2">
      <c r="A64">
        <v>32991</v>
      </c>
      <c r="B64" s="65">
        <v>2246.44</v>
      </c>
    </row>
    <row r="65" spans="1:2">
      <c r="A65">
        <v>329991</v>
      </c>
    </row>
    <row r="66" spans="1:2">
      <c r="A66" s="22">
        <v>329999</v>
      </c>
      <c r="B66" s="67">
        <v>14448.39</v>
      </c>
    </row>
    <row r="67" spans="1:2">
      <c r="A67" s="55">
        <v>329</v>
      </c>
      <c r="B67" s="65">
        <f>SUM(B59:B66)</f>
        <v>25839.190000000002</v>
      </c>
    </row>
    <row r="69" spans="1:2">
      <c r="A69">
        <v>34311</v>
      </c>
      <c r="B69" s="65">
        <f>60.2+319.45</f>
        <v>379.65</v>
      </c>
    </row>
    <row r="70" spans="1:2">
      <c r="A70" s="22">
        <v>34312</v>
      </c>
      <c r="B70" s="67"/>
    </row>
    <row r="71" spans="1:2">
      <c r="A71" s="55">
        <v>343</v>
      </c>
      <c r="B71" s="65">
        <f>SUM(B69:B70)</f>
        <v>379.65</v>
      </c>
    </row>
    <row r="73" spans="1:2">
      <c r="A73">
        <v>42211</v>
      </c>
      <c r="B73" s="65">
        <v>859</v>
      </c>
    </row>
    <row r="74" spans="1:2">
      <c r="A74">
        <v>42212</v>
      </c>
      <c r="B74" s="65">
        <v>29289.84</v>
      </c>
    </row>
    <row r="75" spans="1:2">
      <c r="A75">
        <v>42219</v>
      </c>
      <c r="B75" s="65">
        <v>3924.06</v>
      </c>
    </row>
    <row r="76" spans="1:2">
      <c r="A76">
        <v>42232</v>
      </c>
    </row>
    <row r="77" spans="1:2">
      <c r="A77" s="22">
        <v>42272</v>
      </c>
      <c r="B77" s="67"/>
    </row>
    <row r="78" spans="1:2">
      <c r="A78" s="55">
        <v>422</v>
      </c>
      <c r="B78" s="65">
        <f>SUM(B73:B77)</f>
        <v>34072.9</v>
      </c>
    </row>
    <row r="80" spans="1:2">
      <c r="A80" s="22">
        <v>42411</v>
      </c>
      <c r="B80" s="67">
        <v>4019.18</v>
      </c>
    </row>
    <row r="81" spans="1:2">
      <c r="A81" s="55">
        <v>424</v>
      </c>
      <c r="B81" s="65">
        <f>B80</f>
        <v>4019.18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OPĆI</vt:lpstr>
      <vt:lpstr>PRIHODI</vt:lpstr>
      <vt:lpstr>RASHODI</vt:lpstr>
      <vt:lpstr>ŽUP</vt:lpstr>
      <vt:lpstr>GRAD</vt:lpstr>
      <vt:lpstr>škola</vt:lpstr>
      <vt:lpstr>List1</vt:lpstr>
      <vt:lpstr>RASHODI!Podrucje_ispisa</vt:lpstr>
    </vt:vector>
  </TitlesOfParts>
  <Company>MZOŠ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Korisnik</cp:lastModifiedBy>
  <cp:lastPrinted>2014-12-26T12:15:52Z</cp:lastPrinted>
  <dcterms:created xsi:type="dcterms:W3CDTF">2011-12-21T08:27:12Z</dcterms:created>
  <dcterms:modified xsi:type="dcterms:W3CDTF">2014-12-26T12:16:52Z</dcterms:modified>
</cp:coreProperties>
</file>